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рейскурант на 20.06.2019 г.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G252" i="4" l="1"/>
  <c r="F252" i="4"/>
  <c r="F251" i="4"/>
  <c r="G251" i="4" s="1"/>
  <c r="F250" i="4"/>
  <c r="G250" i="4" s="1"/>
  <c r="F249" i="4"/>
  <c r="F248" i="4"/>
  <c r="G248" i="4" s="1"/>
  <c r="F247" i="4"/>
  <c r="G247" i="4" s="1"/>
  <c r="F246" i="4"/>
  <c r="G246" i="4" s="1"/>
  <c r="F245" i="4"/>
  <c r="G245" i="4" s="1"/>
  <c r="F244" i="4"/>
  <c r="G244" i="4" s="1"/>
  <c r="F243" i="4"/>
  <c r="G243" i="4" s="1"/>
  <c r="F242" i="4"/>
  <c r="G242" i="4" s="1"/>
  <c r="F241" i="4"/>
  <c r="F240" i="4"/>
  <c r="G240" i="4" s="1"/>
  <c r="F239" i="4"/>
  <c r="G239" i="4" s="1"/>
  <c r="F238" i="4"/>
  <c r="G238" i="4" s="1"/>
  <c r="F237" i="4"/>
  <c r="G237" i="4" s="1"/>
  <c r="F236" i="4"/>
  <c r="G236" i="4" s="1"/>
  <c r="F235" i="4"/>
  <c r="G235" i="4" s="1"/>
  <c r="G234" i="4"/>
  <c r="F233" i="4"/>
  <c r="G233" i="4" s="1"/>
  <c r="F232" i="4"/>
  <c r="G232" i="4" s="1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F218" i="4"/>
  <c r="G218" i="4" s="1"/>
  <c r="F217" i="4"/>
  <c r="G217" i="4" s="1"/>
  <c r="F216" i="4"/>
  <c r="G216" i="4" s="1"/>
  <c r="F215" i="4"/>
  <c r="G215" i="4" s="1"/>
  <c r="G214" i="4"/>
  <c r="G213" i="4"/>
  <c r="G212" i="4"/>
  <c r="F211" i="4"/>
  <c r="G211" i="4" s="1"/>
  <c r="G210" i="4"/>
  <c r="G209" i="4"/>
  <c r="G208" i="4"/>
  <c r="G207" i="4"/>
  <c r="G206" i="4"/>
  <c r="G205" i="4"/>
  <c r="G204" i="4"/>
  <c r="G203" i="4"/>
  <c r="G202" i="4"/>
  <c r="G200" i="4"/>
  <c r="G199" i="4"/>
  <c r="G198" i="4"/>
  <c r="G197" i="4"/>
  <c r="G196" i="4"/>
  <c r="G194" i="4"/>
  <c r="G193" i="4"/>
  <c r="G192" i="4"/>
  <c r="G191" i="4"/>
  <c r="G190" i="4"/>
  <c r="G189" i="4"/>
  <c r="G188" i="4"/>
  <c r="G187" i="4"/>
  <c r="G186" i="4"/>
  <c r="G185" i="4"/>
  <c r="F185" i="4"/>
  <c r="G184" i="4"/>
  <c r="G183" i="4"/>
  <c r="G182" i="4"/>
  <c r="F182" i="4"/>
  <c r="G180" i="4"/>
  <c r="D176" i="4"/>
  <c r="E176" i="4" s="1"/>
  <c r="F167" i="4"/>
  <c r="G167" i="4" s="1"/>
  <c r="D167" i="4"/>
  <c r="E167" i="4" s="1"/>
  <c r="F163" i="4"/>
  <c r="G163" i="4" s="1"/>
  <c r="D163" i="4"/>
  <c r="E163" i="4" s="1"/>
  <c r="F145" i="4"/>
  <c r="G145" i="4" s="1"/>
  <c r="D145" i="4"/>
  <c r="E145" i="4" s="1"/>
  <c r="F141" i="4"/>
  <c r="G141" i="4" s="1"/>
  <c r="E119" i="4"/>
  <c r="G119" i="4" s="1"/>
  <c r="D119" i="4"/>
  <c r="D130" i="4" s="1"/>
  <c r="F130" i="4" s="1"/>
  <c r="E95" i="4"/>
  <c r="D95" i="4"/>
  <c r="D99" i="4" s="1"/>
  <c r="F99" i="4" s="1"/>
  <c r="D91" i="4"/>
  <c r="D104" i="4" s="1"/>
  <c r="F104" i="4" s="1"/>
  <c r="E78" i="4"/>
  <c r="E80" i="4" s="1"/>
  <c r="G80" i="4" s="1"/>
  <c r="D78" i="4"/>
  <c r="D82" i="4" s="1"/>
  <c r="F82" i="4" s="1"/>
  <c r="E74" i="4"/>
  <c r="G74" i="4" s="1"/>
  <c r="E61" i="4"/>
  <c r="G61" i="4" s="1"/>
  <c r="E60" i="4"/>
  <c r="G60" i="4" s="1"/>
  <c r="D60" i="4"/>
  <c r="F60" i="4" s="1"/>
  <c r="G59" i="4"/>
  <c r="D59" i="4"/>
  <c r="F59" i="4" s="1"/>
  <c r="G52" i="4"/>
  <c r="E52" i="4"/>
  <c r="E56" i="4" s="1"/>
  <c r="D52" i="4"/>
  <c r="F52" i="4" s="1"/>
  <c r="E51" i="4"/>
  <c r="E55" i="4" s="1"/>
  <c r="G55" i="4" s="1"/>
  <c r="D51" i="4"/>
  <c r="D55" i="4" s="1"/>
  <c r="F55" i="4" s="1"/>
  <c r="E48" i="4"/>
  <c r="G48" i="4" s="1"/>
  <c r="D48" i="4"/>
  <c r="F48" i="4" s="1"/>
  <c r="D47" i="4"/>
  <c r="F47" i="4" s="1"/>
  <c r="F33" i="4"/>
  <c r="E33" i="4"/>
  <c r="G33" i="4" s="1"/>
  <c r="D33" i="4"/>
  <c r="G32" i="4"/>
  <c r="D32" i="4"/>
  <c r="F32" i="4" s="1"/>
  <c r="E21" i="4"/>
  <c r="E22" i="4" s="1"/>
  <c r="D21" i="4"/>
  <c r="D29" i="4" s="1"/>
  <c r="F29" i="4" s="1"/>
  <c r="E13" i="4"/>
  <c r="G13" i="4" s="1"/>
  <c r="D13" i="4"/>
  <c r="F13" i="4" s="1"/>
  <c r="E47" i="4" l="1"/>
  <c r="G47" i="4" s="1"/>
  <c r="G51" i="4"/>
  <c r="E63" i="4"/>
  <c r="G63" i="4" s="1"/>
  <c r="F168" i="4"/>
  <c r="D105" i="4"/>
  <c r="F105" i="4" s="1"/>
  <c r="D107" i="4"/>
  <c r="F107" i="4" s="1"/>
  <c r="D177" i="4"/>
  <c r="E177" i="4" s="1"/>
  <c r="E65" i="4"/>
  <c r="G65" i="4" s="1"/>
  <c r="D102" i="4"/>
  <c r="F102" i="4" s="1"/>
  <c r="F154" i="4"/>
  <c r="G154" i="4" s="1"/>
  <c r="F166" i="4"/>
  <c r="G166" i="4" s="1"/>
  <c r="F171" i="4"/>
  <c r="G171" i="4" s="1"/>
  <c r="D141" i="4"/>
  <c r="E141" i="4" s="1"/>
  <c r="D115" i="4"/>
  <c r="D17" i="4"/>
  <c r="F21" i="4"/>
  <c r="D34" i="4"/>
  <c r="F34" i="4" s="1"/>
  <c r="D39" i="4"/>
  <c r="F39" i="4" s="1"/>
  <c r="D56" i="4"/>
  <c r="D67" i="4" s="1"/>
  <c r="F67" i="4" s="1"/>
  <c r="E62" i="4"/>
  <c r="G62" i="4" s="1"/>
  <c r="E64" i="4"/>
  <c r="G64" i="4" s="1"/>
  <c r="E66" i="4"/>
  <c r="G66" i="4" s="1"/>
  <c r="D77" i="4"/>
  <c r="E82" i="4"/>
  <c r="G82" i="4" s="1"/>
  <c r="F91" i="4"/>
  <c r="D106" i="4"/>
  <c r="F106" i="4" s="1"/>
  <c r="D108" i="4"/>
  <c r="F108" i="4" s="1"/>
  <c r="E115" i="4"/>
  <c r="G115" i="4" s="1"/>
  <c r="F119" i="4"/>
  <c r="F146" i="4"/>
  <c r="D174" i="4"/>
  <c r="E174" i="4" s="1"/>
  <c r="D20" i="4"/>
  <c r="D54" i="4"/>
  <c r="E20" i="4"/>
  <c r="E24" i="4" s="1"/>
  <c r="G24" i="4" s="1"/>
  <c r="E17" i="4"/>
  <c r="G17" i="4" s="1"/>
  <c r="D35" i="4"/>
  <c r="F35" i="4" s="1"/>
  <c r="D40" i="4"/>
  <c r="F40" i="4" s="1"/>
  <c r="F51" i="4"/>
  <c r="D74" i="4"/>
  <c r="F74" i="4" s="1"/>
  <c r="E77" i="4"/>
  <c r="G78" i="4"/>
  <c r="D94" i="4"/>
  <c r="F95" i="4"/>
  <c r="E118" i="4"/>
  <c r="F144" i="4"/>
  <c r="F152" i="4"/>
  <c r="G152" i="4" s="1"/>
  <c r="D175" i="4"/>
  <c r="E175" i="4" s="1"/>
  <c r="G22" i="4"/>
  <c r="E30" i="4"/>
  <c r="G30" i="4" s="1"/>
  <c r="E26" i="4"/>
  <c r="G26" i="4" s="1"/>
  <c r="E18" i="4"/>
  <c r="G18" i="4" s="1"/>
  <c r="E14" i="4"/>
  <c r="G14" i="4" s="1"/>
  <c r="G21" i="4"/>
  <c r="D64" i="4"/>
  <c r="F64" i="4" s="1"/>
  <c r="D63" i="4"/>
  <c r="F63" i="4" s="1"/>
  <c r="D66" i="4"/>
  <c r="F66" i="4" s="1"/>
  <c r="D65" i="4"/>
  <c r="F65" i="4" s="1"/>
  <c r="D62" i="4"/>
  <c r="F62" i="4" s="1"/>
  <c r="D61" i="4"/>
  <c r="F61" i="4" s="1"/>
  <c r="D53" i="4"/>
  <c r="E107" i="4"/>
  <c r="G107" i="4" s="1"/>
  <c r="E106" i="4"/>
  <c r="G106" i="4" s="1"/>
  <c r="E102" i="4"/>
  <c r="G102" i="4" s="1"/>
  <c r="E96" i="4"/>
  <c r="G95" i="4"/>
  <c r="E91" i="4"/>
  <c r="E99" i="4"/>
  <c r="E97" i="4"/>
  <c r="E68" i="4"/>
  <c r="G68" i="4" s="1"/>
  <c r="E67" i="4"/>
  <c r="G67" i="4" s="1"/>
  <c r="G56" i="4"/>
  <c r="E84" i="4"/>
  <c r="G84" i="4" s="1"/>
  <c r="E76" i="4"/>
  <c r="G76" i="4" s="1"/>
  <c r="E94" i="4"/>
  <c r="E40" i="4"/>
  <c r="G40" i="4" s="1"/>
  <c r="E39" i="4"/>
  <c r="G39" i="4" s="1"/>
  <c r="E35" i="4"/>
  <c r="G35" i="4" s="1"/>
  <c r="E34" i="4"/>
  <c r="G34" i="4" s="1"/>
  <c r="E23" i="4"/>
  <c r="E25" i="4"/>
  <c r="E29" i="4"/>
  <c r="G29" i="4" s="1"/>
  <c r="F54" i="4"/>
  <c r="D128" i="4"/>
  <c r="F128" i="4" s="1"/>
  <c r="F115" i="4"/>
  <c r="D129" i="4"/>
  <c r="F129" i="4" s="1"/>
  <c r="F148" i="4"/>
  <c r="G148" i="4" s="1"/>
  <c r="F150" i="4"/>
  <c r="G150" i="4" s="1"/>
  <c r="F170" i="4"/>
  <c r="G170" i="4" s="1"/>
  <c r="F172" i="4"/>
  <c r="G172" i="4" s="1"/>
  <c r="D79" i="4"/>
  <c r="D80" i="4"/>
  <c r="D120" i="4"/>
  <c r="D126" i="4"/>
  <c r="F126" i="4" s="1"/>
  <c r="D131" i="4"/>
  <c r="F131" i="4" s="1"/>
  <c r="D147" i="4"/>
  <c r="D149" i="4"/>
  <c r="D153" i="4"/>
  <c r="E153" i="4" s="1"/>
  <c r="D155" i="4"/>
  <c r="E155" i="4" s="1"/>
  <c r="D169" i="4"/>
  <c r="F175" i="4"/>
  <c r="G175" i="4" s="1"/>
  <c r="F177" i="4"/>
  <c r="G177" i="4" s="1"/>
  <c r="G241" i="4"/>
  <c r="G249" i="4"/>
  <c r="E79" i="4"/>
  <c r="F147" i="4"/>
  <c r="F149" i="4"/>
  <c r="F153" i="4"/>
  <c r="G153" i="4" s="1"/>
  <c r="F155" i="4"/>
  <c r="G155" i="4" s="1"/>
  <c r="F169" i="4"/>
  <c r="D22" i="4"/>
  <c r="D23" i="4"/>
  <c r="D25" i="4"/>
  <c r="E53" i="4"/>
  <c r="E54" i="4"/>
  <c r="F77" i="4"/>
  <c r="F78" i="4"/>
  <c r="D109" i="4"/>
  <c r="F109" i="4" s="1"/>
  <c r="D118" i="4"/>
  <c r="D121" i="4"/>
  <c r="D123" i="4"/>
  <c r="D144" i="4"/>
  <c r="D146" i="4"/>
  <c r="D152" i="4"/>
  <c r="E152" i="4" s="1"/>
  <c r="D154" i="4"/>
  <c r="E154" i="4" s="1"/>
  <c r="D166" i="4"/>
  <c r="D168" i="4"/>
  <c r="D171" i="4"/>
  <c r="F174" i="4"/>
  <c r="G174" i="4" s="1"/>
  <c r="F176" i="4"/>
  <c r="G176" i="4" s="1"/>
  <c r="E120" i="4"/>
  <c r="E121" i="4"/>
  <c r="E122" i="4"/>
  <c r="G122" i="4" s="1"/>
  <c r="E123" i="4"/>
  <c r="E126" i="4"/>
  <c r="G126" i="4" s="1"/>
  <c r="E130" i="4"/>
  <c r="G130" i="4" s="1"/>
  <c r="E131" i="4"/>
  <c r="G131" i="4" s="1"/>
  <c r="D96" i="4"/>
  <c r="D97" i="4"/>
  <c r="F178" i="4" l="1"/>
  <c r="G178" i="4" s="1"/>
  <c r="F162" i="4"/>
  <c r="G162" i="4" s="1"/>
  <c r="G168" i="4"/>
  <c r="F164" i="4"/>
  <c r="G164" i="4" s="1"/>
  <c r="F179" i="4"/>
  <c r="G179" i="4" s="1"/>
  <c r="D68" i="4"/>
  <c r="F68" i="4" s="1"/>
  <c r="E37" i="4"/>
  <c r="G37" i="4" s="1"/>
  <c r="D98" i="4"/>
  <c r="F98" i="4" s="1"/>
  <c r="D90" i="4"/>
  <c r="F90" i="4" s="1"/>
  <c r="F94" i="4"/>
  <c r="E28" i="4"/>
  <c r="G28" i="4" s="1"/>
  <c r="E16" i="4"/>
  <c r="G16" i="4" s="1"/>
  <c r="E12" i="4"/>
  <c r="G12" i="4" s="1"/>
  <c r="D81" i="4"/>
  <c r="F81" i="4" s="1"/>
  <c r="D73" i="4"/>
  <c r="F73" i="4" s="1"/>
  <c r="F17" i="4"/>
  <c r="D38" i="4"/>
  <c r="F38" i="4" s="1"/>
  <c r="D37" i="4"/>
  <c r="F37" i="4" s="1"/>
  <c r="E128" i="4"/>
  <c r="G128" i="4" s="1"/>
  <c r="F56" i="4"/>
  <c r="E38" i="4"/>
  <c r="G38" i="4" s="1"/>
  <c r="G20" i="4"/>
  <c r="G144" i="4"/>
  <c r="F140" i="4"/>
  <c r="G140" i="4" s="1"/>
  <c r="G146" i="4"/>
  <c r="F142" i="4"/>
  <c r="G142" i="4" s="1"/>
  <c r="D28" i="4"/>
  <c r="F28" i="4" s="1"/>
  <c r="F20" i="4"/>
  <c r="D16" i="4"/>
  <c r="F16" i="4" s="1"/>
  <c r="D12" i="4"/>
  <c r="F12" i="4" s="1"/>
  <c r="E129" i="4"/>
  <c r="G129" i="4" s="1"/>
  <c r="D24" i="4"/>
  <c r="F24" i="4" s="1"/>
  <c r="G118" i="4"/>
  <c r="E114" i="4"/>
  <c r="G114" i="4" s="1"/>
  <c r="E81" i="4"/>
  <c r="G81" i="4" s="1"/>
  <c r="E73" i="4"/>
  <c r="G73" i="4" s="1"/>
  <c r="G77" i="4"/>
  <c r="D58" i="4"/>
  <c r="F58" i="4" s="1"/>
  <c r="D50" i="4"/>
  <c r="F50" i="4" s="1"/>
  <c r="D100" i="4"/>
  <c r="D92" i="4"/>
  <c r="F92" i="4" s="1"/>
  <c r="F96" i="4"/>
  <c r="G121" i="4"/>
  <c r="E125" i="4"/>
  <c r="G125" i="4" s="1"/>
  <c r="E117" i="4"/>
  <c r="G117" i="4" s="1"/>
  <c r="E168" i="4"/>
  <c r="D172" i="4"/>
  <c r="E172" i="4" s="1"/>
  <c r="D164" i="4"/>
  <c r="E164" i="4" s="1"/>
  <c r="E146" i="4"/>
  <c r="D150" i="4"/>
  <c r="E150" i="4" s="1"/>
  <c r="D142" i="4"/>
  <c r="E142" i="4" s="1"/>
  <c r="D122" i="4"/>
  <c r="F122" i="4" s="1"/>
  <c r="F118" i="4"/>
  <c r="D114" i="4"/>
  <c r="F114" i="4" s="1"/>
  <c r="E58" i="4"/>
  <c r="G58" i="4" s="1"/>
  <c r="E50" i="4"/>
  <c r="G50" i="4" s="1"/>
  <c r="G54" i="4"/>
  <c r="D31" i="4"/>
  <c r="F31" i="4" s="1"/>
  <c r="D27" i="4"/>
  <c r="F27" i="4" s="1"/>
  <c r="D19" i="4"/>
  <c r="F19" i="4" s="1"/>
  <c r="D15" i="4"/>
  <c r="F15" i="4" s="1"/>
  <c r="F23" i="4"/>
  <c r="E83" i="4"/>
  <c r="G83" i="4" s="1"/>
  <c r="E75" i="4"/>
  <c r="G75" i="4" s="1"/>
  <c r="G79" i="4"/>
  <c r="E98" i="4"/>
  <c r="G98" i="4" s="1"/>
  <c r="G94" i="4"/>
  <c r="E90" i="4"/>
  <c r="G90" i="4" s="1"/>
  <c r="E109" i="4"/>
  <c r="G109" i="4" s="1"/>
  <c r="E108" i="4"/>
  <c r="G108" i="4" s="1"/>
  <c r="G99" i="4"/>
  <c r="G120" i="4"/>
  <c r="E124" i="4"/>
  <c r="G124" i="4" s="1"/>
  <c r="E116" i="4"/>
  <c r="G116" i="4" s="1"/>
  <c r="E166" i="4"/>
  <c r="D170" i="4"/>
  <c r="E170" i="4" s="1"/>
  <c r="D162" i="4"/>
  <c r="E162" i="4" s="1"/>
  <c r="E144" i="4"/>
  <c r="D148" i="4"/>
  <c r="E148" i="4" s="1"/>
  <c r="D140" i="4"/>
  <c r="E140" i="4" s="1"/>
  <c r="E57" i="4"/>
  <c r="G57" i="4" s="1"/>
  <c r="E49" i="4"/>
  <c r="G49" i="4" s="1"/>
  <c r="G53" i="4"/>
  <c r="D30" i="4"/>
  <c r="F30" i="4" s="1"/>
  <c r="D26" i="4"/>
  <c r="F26" i="4" s="1"/>
  <c r="D18" i="4"/>
  <c r="F18" i="4" s="1"/>
  <c r="D14" i="4"/>
  <c r="F14" i="4" s="1"/>
  <c r="F22" i="4"/>
  <c r="E149" i="4"/>
  <c r="D156" i="4"/>
  <c r="E156" i="4" s="1"/>
  <c r="D157" i="4"/>
  <c r="E157" i="4" s="1"/>
  <c r="D116" i="4"/>
  <c r="F116" i="4" s="1"/>
  <c r="F120" i="4"/>
  <c r="D124" i="4"/>
  <c r="F124" i="4" s="1"/>
  <c r="E105" i="4"/>
  <c r="G105" i="4" s="1"/>
  <c r="E104" i="4"/>
  <c r="G104" i="4" s="1"/>
  <c r="G91" i="4"/>
  <c r="G123" i="4"/>
  <c r="E133" i="4"/>
  <c r="G133" i="4" s="1"/>
  <c r="E132" i="4"/>
  <c r="G132" i="4" s="1"/>
  <c r="D132" i="4"/>
  <c r="F132" i="4" s="1"/>
  <c r="D133" i="4"/>
  <c r="F133" i="4" s="1"/>
  <c r="F123" i="4"/>
  <c r="F25" i="4"/>
  <c r="D42" i="4"/>
  <c r="F42" i="4" s="1"/>
  <c r="D41" i="4"/>
  <c r="F41" i="4" s="1"/>
  <c r="G149" i="4"/>
  <c r="F157" i="4"/>
  <c r="G157" i="4" s="1"/>
  <c r="F156" i="4"/>
  <c r="G156" i="4" s="1"/>
  <c r="E169" i="4"/>
  <c r="D173" i="4"/>
  <c r="E173" i="4" s="1"/>
  <c r="D165" i="4"/>
  <c r="E165" i="4" s="1"/>
  <c r="E147" i="4"/>
  <c r="D151" i="4"/>
  <c r="E151" i="4" s="1"/>
  <c r="D143" i="4"/>
  <c r="E143" i="4" s="1"/>
  <c r="D84" i="4"/>
  <c r="F84" i="4" s="1"/>
  <c r="F80" i="4"/>
  <c r="D76" i="4"/>
  <c r="F76" i="4" s="1"/>
  <c r="E42" i="4"/>
  <c r="G42" i="4" s="1"/>
  <c r="E41" i="4"/>
  <c r="G41" i="4" s="1"/>
  <c r="G25" i="4"/>
  <c r="D93" i="4"/>
  <c r="F93" i="4" s="1"/>
  <c r="F97" i="4"/>
  <c r="D101" i="4"/>
  <c r="F101" i="4" s="1"/>
  <c r="E171" i="4"/>
  <c r="D178" i="4"/>
  <c r="E178" i="4" s="1"/>
  <c r="D179" i="4"/>
  <c r="E179" i="4" s="1"/>
  <c r="D125" i="4"/>
  <c r="F125" i="4" s="1"/>
  <c r="D117" i="4"/>
  <c r="F117" i="4" s="1"/>
  <c r="F121" i="4"/>
  <c r="G169" i="4"/>
  <c r="F173" i="4"/>
  <c r="G173" i="4" s="1"/>
  <c r="F165" i="4"/>
  <c r="G165" i="4" s="1"/>
  <c r="G147" i="4"/>
  <c r="F151" i="4"/>
  <c r="G151" i="4" s="1"/>
  <c r="F143" i="4"/>
  <c r="G143" i="4" s="1"/>
  <c r="D83" i="4"/>
  <c r="F83" i="4" s="1"/>
  <c r="F79" i="4"/>
  <c r="D75" i="4"/>
  <c r="F75" i="4" s="1"/>
  <c r="E31" i="4"/>
  <c r="G31" i="4" s="1"/>
  <c r="E27" i="4"/>
  <c r="G27" i="4" s="1"/>
  <c r="E19" i="4"/>
  <c r="G19" i="4" s="1"/>
  <c r="E15" i="4"/>
  <c r="G15" i="4" s="1"/>
  <c r="G23" i="4"/>
  <c r="E101" i="4"/>
  <c r="G101" i="4" s="1"/>
  <c r="G97" i="4"/>
  <c r="E93" i="4"/>
  <c r="G93" i="4" s="1"/>
  <c r="E100" i="4"/>
  <c r="G100" i="4" s="1"/>
  <c r="E92" i="4"/>
  <c r="G92" i="4" s="1"/>
  <c r="G96" i="4"/>
  <c r="D57" i="4"/>
  <c r="F57" i="4" s="1"/>
  <c r="F53" i="4"/>
  <c r="D49" i="4"/>
  <c r="F49" i="4" s="1"/>
  <c r="F100" i="4" l="1"/>
</calcChain>
</file>

<file path=xl/sharedStrings.xml><?xml version="1.0" encoding="utf-8"?>
<sst xmlns="http://schemas.openxmlformats.org/spreadsheetml/2006/main" count="321" uniqueCount="109">
  <si>
    <t>Вводится в действие  с</t>
  </si>
  <si>
    <t>20.06.2019 г.</t>
  </si>
  <si>
    <t>ПРЕЙСКУРАНТ № 6</t>
  </si>
  <si>
    <t>НА ПРОДУКЦИЮ ДЕРЕВООБРАБОТКИ,</t>
  </si>
  <si>
    <t>реализуемую на условиях  франко-склад ПОСТАВЩИКА(ПРОДАВЦА)(Дивинский цех переработки древесины)</t>
  </si>
  <si>
    <r>
      <t>Дополнительно производится  начисление НДС по ставке</t>
    </r>
    <r>
      <rPr>
        <i/>
        <u/>
        <sz val="20"/>
        <rFont val="Times New Roman"/>
        <family val="1"/>
        <charset val="204"/>
      </rPr>
      <t xml:space="preserve"> 20%</t>
    </r>
  </si>
  <si>
    <t>ПИЛОМАТЕРИАЛЫ  ХВОЙНЫХ  ПОРОД</t>
  </si>
  <si>
    <t>СТБ 1713-2007</t>
  </si>
  <si>
    <t xml:space="preserve">Длина,  м   </t>
  </si>
  <si>
    <t>Сорт</t>
  </si>
  <si>
    <t>Толщина,мм</t>
  </si>
  <si>
    <r>
      <t xml:space="preserve"> Цена за 1  пл.м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  без  НДС, руб.</t>
    </r>
  </si>
  <si>
    <r>
      <t xml:space="preserve">                Цена за 1 пл. 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 с НДС,  руб.</t>
    </r>
  </si>
  <si>
    <t>обрезные</t>
  </si>
  <si>
    <t>необрезные</t>
  </si>
  <si>
    <t>2-6,5</t>
  </si>
  <si>
    <t>Отборный</t>
  </si>
  <si>
    <t>до 25</t>
  </si>
  <si>
    <t>25,30.</t>
  </si>
  <si>
    <t>32,40.</t>
  </si>
  <si>
    <t>44 и более</t>
  </si>
  <si>
    <t>ДОСКА</t>
  </si>
  <si>
    <t>до 0.5 м</t>
  </si>
  <si>
    <t>от 0.5 -1 м</t>
  </si>
  <si>
    <t>от 1-1,5 м</t>
  </si>
  <si>
    <r>
      <t>от 1,5 до 2</t>
    </r>
    <r>
      <rPr>
        <sz val="16"/>
        <rFont val="Times New Roman"/>
        <family val="1"/>
      </rPr>
      <t xml:space="preserve"> м</t>
    </r>
  </si>
  <si>
    <t>БРУС</t>
  </si>
  <si>
    <t>150 и более</t>
  </si>
  <si>
    <t xml:space="preserve">    ПИЛОМАТЕРИАЛЫ МЯГКОЛИСТВЕННЫХ ПОРОД  </t>
  </si>
  <si>
    <t>СТБ 1714-2007</t>
  </si>
  <si>
    <t xml:space="preserve">                  </t>
  </si>
  <si>
    <t xml:space="preserve">    ПИЛОМАТЕРИАЛЫ ТВЁРДОЛИСТВЕННЫХ ПОРОД  </t>
  </si>
  <si>
    <t xml:space="preserve">Длина,м     </t>
  </si>
  <si>
    <t xml:space="preserve">  </t>
  </si>
  <si>
    <t>Сухие  пиломатериалы (влажностью до 22%)</t>
  </si>
  <si>
    <r>
      <t>до 2</t>
    </r>
    <r>
      <rPr>
        <sz val="16"/>
        <rFont val="Times New Roman"/>
        <family val="1"/>
      </rPr>
      <t xml:space="preserve"> м</t>
    </r>
  </si>
  <si>
    <t>СТРОГАННАЯ ПИЛОПРОДУКЦИЯ:</t>
  </si>
  <si>
    <r>
      <t xml:space="preserve"> Цена за 1пл. 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, руб.</t>
    </r>
  </si>
  <si>
    <r>
      <t xml:space="preserve"> Цена за 1пл.м</t>
    </r>
    <r>
      <rPr>
        <b/>
        <vertAlign val="superscript"/>
        <sz val="16"/>
        <rFont val="Times New Roman"/>
        <family val="1"/>
        <charset val="204"/>
      </rPr>
      <t>3</t>
    </r>
    <r>
      <rPr>
        <b/>
        <sz val="16"/>
        <rFont val="Times New Roman"/>
        <family val="1"/>
        <charset val="204"/>
      </rPr>
      <t xml:space="preserve"> , руб. </t>
    </r>
  </si>
  <si>
    <r>
      <t xml:space="preserve"> сухие</t>
    </r>
    <r>
      <rPr>
        <sz val="16"/>
        <rFont val="Times New Roman"/>
        <family val="1"/>
        <charset val="204"/>
      </rPr>
      <t xml:space="preserve"> (влажностью до 22 %)</t>
    </r>
  </si>
  <si>
    <r>
      <t>сырые</t>
    </r>
    <r>
      <rPr>
        <sz val="16"/>
        <rFont val="Times New Roman"/>
        <family val="1"/>
        <charset val="204"/>
      </rPr>
      <t xml:space="preserve"> (влажностью более 22%)</t>
    </r>
  </si>
  <si>
    <t>без НДС</t>
  </si>
  <si>
    <t>с НДС</t>
  </si>
  <si>
    <t>Брус</t>
  </si>
  <si>
    <t>Прочая продукция деревообработки по ГОЛХУ"Кобринский опытный лесхоз"</t>
  </si>
  <si>
    <t>Цена  в руб.(без НДС)</t>
  </si>
  <si>
    <t>Цена  в руб.(с НДС)</t>
  </si>
  <si>
    <r>
      <t>Древесные отходы(горбыль, отрезки пиломат.-лов)</t>
    </r>
    <r>
      <rPr>
        <b/>
        <i/>
        <sz val="16"/>
        <rFont val="Times New Roman"/>
        <family val="1"/>
        <charset val="204"/>
      </rPr>
      <t>(организациям)</t>
    </r>
    <r>
      <rPr>
        <b/>
        <sz val="16"/>
        <rFont val="Times New Roman"/>
        <family val="1"/>
        <charset val="204"/>
      </rPr>
      <t xml:space="preserve"> ( 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)СТБ 1867-2017</t>
    </r>
  </si>
  <si>
    <r>
      <t>Древесные отходы(горбыль, отрезки пиломат.-лов)</t>
    </r>
    <r>
      <rPr>
        <b/>
        <i/>
        <sz val="16"/>
        <rFont val="Times New Roman"/>
        <family val="1"/>
        <charset val="204"/>
      </rPr>
      <t>(населению)</t>
    </r>
    <r>
      <rPr>
        <b/>
        <sz val="16"/>
        <rFont val="Times New Roman"/>
        <family val="1"/>
        <charset val="204"/>
      </rPr>
      <t xml:space="preserve"> ( пл.м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)СТБ 1867-2017</t>
    </r>
  </si>
  <si>
    <r>
      <t>Древесные отходы-стружка древесная-СТБ 1867-2017 (пл.м3</t>
    </r>
    <r>
      <rPr>
        <b/>
        <sz val="16"/>
        <rFont val="Arial Cyr"/>
        <family val="2"/>
        <charset val="204"/>
      </rPr>
      <t>)</t>
    </r>
  </si>
  <si>
    <r>
      <t>Древесные отходы-кора-СТБ 1867-2017 (пл.м3</t>
    </r>
    <r>
      <rPr>
        <b/>
        <sz val="16"/>
        <rFont val="Arial Cyr"/>
        <family val="2"/>
        <charset val="204"/>
      </rPr>
      <t>)</t>
    </r>
  </si>
  <si>
    <r>
      <t>Древесные отходы-древесные опилки-СТБ 1867-2017 (пл.м3</t>
    </r>
    <r>
      <rPr>
        <b/>
        <sz val="16"/>
        <rFont val="Arial Cyr"/>
        <family val="2"/>
        <charset val="204"/>
      </rPr>
      <t>)</t>
    </r>
  </si>
  <si>
    <r>
      <t xml:space="preserve">Доска для покрытия пола ДП  27х80 (СТБ 1074-2009),  </t>
    </r>
    <r>
      <rPr>
        <b/>
        <u/>
        <sz val="16"/>
        <rFont val="Times New Roman"/>
        <family val="1"/>
        <charset val="204"/>
      </rPr>
      <t>Хвойная,пл.</t>
    </r>
    <r>
      <rPr>
        <b/>
        <sz val="16"/>
        <rFont val="Times New Roman"/>
        <family val="1"/>
        <charset val="204"/>
      </rPr>
      <t>м3:</t>
    </r>
  </si>
  <si>
    <t>1 сорт (под прозр. покрытие)</t>
  </si>
  <si>
    <t>2 сорт (под непрозр. покрытие)</t>
  </si>
  <si>
    <r>
      <t xml:space="preserve">Доска для покрытия пола ДП  27х80 (СТБ 1074-2009),  </t>
    </r>
    <r>
      <rPr>
        <b/>
        <u/>
        <sz val="16"/>
        <rFont val="Times New Roman"/>
        <family val="1"/>
        <charset val="204"/>
      </rPr>
      <t>Мягколиственная</t>
    </r>
    <r>
      <rPr>
        <b/>
        <sz val="16"/>
        <rFont val="Times New Roman"/>
        <family val="1"/>
        <charset val="204"/>
      </rPr>
      <t>,пл.м3:</t>
    </r>
  </si>
  <si>
    <r>
      <t>Доска для покрытия пола ДП  35х80,</t>
    </r>
    <r>
      <rPr>
        <b/>
        <u/>
        <sz val="16"/>
        <rFont val="Times New Roman"/>
        <family val="1"/>
        <charset val="204"/>
      </rPr>
      <t>Хвойная</t>
    </r>
    <r>
      <rPr>
        <b/>
        <sz val="16"/>
        <rFont val="Times New Roman"/>
        <family val="1"/>
        <charset val="204"/>
      </rPr>
      <t xml:space="preserve"> (СТБ 1074-2009),пл.м3:</t>
    </r>
  </si>
  <si>
    <r>
      <t>Доска для покрытия пола ДП  35х80,</t>
    </r>
    <r>
      <rPr>
        <b/>
        <u/>
        <sz val="16"/>
        <rFont val="Times New Roman"/>
        <family val="1"/>
        <charset val="204"/>
      </rPr>
      <t>Мягколиственная</t>
    </r>
    <r>
      <rPr>
        <b/>
        <sz val="16"/>
        <rFont val="Times New Roman"/>
        <family val="1"/>
        <charset val="204"/>
      </rPr>
      <t>,(СТБ 1074-2009),пл.м3:</t>
    </r>
  </si>
  <si>
    <t>Обшивка  О2   16х80(СТБ 1074-2009), пл.м3</t>
  </si>
  <si>
    <r>
      <t xml:space="preserve">хвойных </t>
    </r>
    <r>
      <rPr>
        <b/>
        <sz val="16"/>
        <rFont val="Times New Roman"/>
        <family val="1"/>
        <charset val="204"/>
      </rPr>
      <t>пород:</t>
    </r>
  </si>
  <si>
    <r>
      <t>мягколиственных</t>
    </r>
    <r>
      <rPr>
        <b/>
        <sz val="16"/>
        <rFont val="Times New Roman"/>
        <family val="1"/>
        <charset val="204"/>
      </rPr>
      <t xml:space="preserve"> пород:</t>
    </r>
  </si>
  <si>
    <t>Обшивка (Блок-хаус), (СТБ 1074-2009),пл.м3</t>
  </si>
  <si>
    <r>
      <t>хвойных</t>
    </r>
    <r>
      <rPr>
        <b/>
        <sz val="16"/>
        <rFont val="Times New Roman"/>
        <family val="1"/>
        <charset val="204"/>
      </rPr>
      <t xml:space="preserve"> пород:</t>
    </r>
  </si>
  <si>
    <t xml:space="preserve">Наличник  Н 16х87 за 1 п.м                                                                         </t>
  </si>
  <si>
    <t>Топорища туристические ,ручки к молоткам</t>
  </si>
  <si>
    <t xml:space="preserve"> за 1 шт. без ящика                                 </t>
  </si>
  <si>
    <t>Топорища строительные.ручки к кувалдам:</t>
  </si>
  <si>
    <t xml:space="preserve">Штакетник за 1 пл.м3                                                                 </t>
  </si>
  <si>
    <t>ТУ РБ 00969296.005-98</t>
  </si>
  <si>
    <t>м/листв.</t>
  </si>
  <si>
    <t xml:space="preserve">Щиты заборныетип 3а за 1 шт.  Высота 1,2м                    </t>
  </si>
  <si>
    <t>высота 0,7 м.</t>
  </si>
  <si>
    <r>
      <t>Хозяйственная  дощечка (м</t>
    </r>
    <r>
      <rPr>
        <b/>
        <sz val="16"/>
        <rFont val="Arial Cyr"/>
        <charset val="204"/>
      </rPr>
      <t>³</t>
    </r>
    <r>
      <rPr>
        <b/>
        <sz val="16"/>
        <rFont val="Times New Roman"/>
        <family val="1"/>
        <charset val="204"/>
      </rPr>
      <t>)</t>
    </r>
  </si>
  <si>
    <t>хвойный</t>
  </si>
  <si>
    <t>Изделия оцилиндр.из тонкомерных сортиментов заточенные(внутр.рынок) пл.м3</t>
  </si>
  <si>
    <t xml:space="preserve">Щиты заборные тип 2 высота 1.2 м. за 1 шт.                      </t>
  </si>
  <si>
    <t xml:space="preserve">Щиты заборные тип 2 высота 0,7  м. за 1 шт.                      </t>
  </si>
  <si>
    <t>Фреза  (вн. рынок)</t>
  </si>
  <si>
    <t xml:space="preserve">Точеное изделие цилинд. один торец </t>
  </si>
  <si>
    <t>со снятой  фаской</t>
  </si>
  <si>
    <t xml:space="preserve">Изделия оцилиндр.из тонкомерных сортиментов </t>
  </si>
  <si>
    <t>распил. вдоль</t>
  </si>
  <si>
    <t>Изделия оцилиндр.из тонкомерных сортиментов заточенные(внутр.рынок),                   d 5см</t>
  </si>
  <si>
    <t>d = 6 cм</t>
  </si>
  <si>
    <t>d = 7 cм</t>
  </si>
  <si>
    <t>d = 8-12 cм</t>
  </si>
  <si>
    <r>
      <t xml:space="preserve">Изделия  оцилиндрованные   т/т                          </t>
    </r>
    <r>
      <rPr>
        <b/>
        <sz val="16"/>
        <rFont val="Times New Roman"/>
        <family val="1"/>
      </rPr>
      <t>d = 6 см</t>
    </r>
  </si>
  <si>
    <t>торец/торец</t>
  </si>
  <si>
    <t xml:space="preserve"> d = 7 cм</t>
  </si>
  <si>
    <r>
      <t>Заготовки м/листв. пород:(м</t>
    </r>
    <r>
      <rPr>
        <b/>
        <sz val="16"/>
        <rFont val="Arial Cyr"/>
        <charset val="204"/>
      </rPr>
      <t>³</t>
    </r>
    <r>
      <rPr>
        <b/>
        <sz val="16"/>
        <rFont val="Arial Cyr"/>
        <family val="2"/>
        <charset val="204"/>
      </rPr>
      <t>)</t>
    </r>
  </si>
  <si>
    <t>длина от 0.3-1.0 м.</t>
  </si>
  <si>
    <t>длина от 1.0-1.7 м.</t>
  </si>
  <si>
    <r>
      <t>Изделия оцилиндр.из тонкомерных сортиментов заточенные,распиленные вдоль пл.м3</t>
    </r>
    <r>
      <rPr>
        <b/>
        <sz val="16"/>
        <rFont val="Arial Cyr"/>
        <charset val="204"/>
      </rPr>
      <t>(внутр.рынок)</t>
    </r>
  </si>
  <si>
    <t>Колья деревянные окорённые, за 1пл.м3</t>
  </si>
  <si>
    <t>Поддон общего назначения, за 1 шт.</t>
  </si>
  <si>
    <t>Поддон мебельный 1800*1100*160, за 1 шт.(тип 1)</t>
  </si>
  <si>
    <t>Поддон мебельный 1800*1100*166,за 1 шт.(тип 2а)</t>
  </si>
  <si>
    <t>Поддон мебельный 1200*800*146, за 1 шт.(тип 2б)</t>
  </si>
  <si>
    <t>Поддон мебельный 1800*1200*166, за 1 шт.(тип 2В)</t>
  </si>
  <si>
    <t xml:space="preserve">Поддон мебельный 1500*1100*166 за 1 шт.(тип 3) </t>
  </si>
  <si>
    <t>Щиты деревянные за 1 шт.</t>
  </si>
  <si>
    <t>Плинтус 1 сорт , пл. м3</t>
  </si>
  <si>
    <t xml:space="preserve">                            м.п.</t>
  </si>
  <si>
    <t>Плинтус 2 сорт , м3</t>
  </si>
  <si>
    <t>Плинтус 3 сорт , м3</t>
  </si>
  <si>
    <t>Наличник 1 сорт , м3</t>
  </si>
  <si>
    <t>Наличник 2 сорт , м3</t>
  </si>
  <si>
    <t>Наличник 3 сорт , м3</t>
  </si>
  <si>
    <t>РОЗНИЧНЫХ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</si>
</sst>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7" formatCode="0.000"/>
  </numFmts>
  <fonts count="2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i/>
      <sz val="20"/>
      <name val="Times New Roman"/>
      <family val="1"/>
      <charset val="204"/>
    </font>
    <font>
      <i/>
      <u/>
      <sz val="20"/>
      <name val="Times New Roman"/>
      <family val="1"/>
      <charset val="204"/>
    </font>
    <font>
      <b/>
      <sz val="22"/>
      <name val="Times New Roman"/>
      <family val="1"/>
    </font>
    <font>
      <b/>
      <sz val="16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i/>
      <sz val="16"/>
      <name val="Times New Roman"/>
      <family val="1"/>
    </font>
    <font>
      <sz val="14"/>
      <name val="Arial Cyr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</font>
    <font>
      <sz val="16"/>
      <color indexed="4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Arial Cyr"/>
      <charset val="204"/>
    </font>
    <font>
      <b/>
      <sz val="16"/>
      <name val="Arial Cyr"/>
      <family val="2"/>
      <charset val="204"/>
    </font>
    <font>
      <b/>
      <u/>
      <sz val="16"/>
      <name val="Times New Roman"/>
      <family val="1"/>
      <charset val="204"/>
    </font>
    <font>
      <b/>
      <i/>
      <sz val="14"/>
      <name val="Arial Cyr"/>
      <charset val="204"/>
    </font>
    <font>
      <sz val="16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2" fontId="1" fillId="0" borderId="0" applyFill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" fillId="0" borderId="0" applyFill="0" applyProtection="0"/>
    <xf numFmtId="2" fontId="1" fillId="0" borderId="0" applyFill="0" applyProtection="0"/>
    <xf numFmtId="2" fontId="1" fillId="0" borderId="0" applyFill="0" applyProtection="0"/>
    <xf numFmtId="2" fontId="1" fillId="0" borderId="0" applyFill="0" applyProtection="0"/>
    <xf numFmtId="0" fontId="1" fillId="0" borderId="0"/>
  </cellStyleXfs>
  <cellXfs count="214">
    <xf numFmtId="0" fontId="0" fillId="0" borderId="0" xfId="0"/>
    <xf numFmtId="2" fontId="2" fillId="0" borderId="0" xfId="1" applyFont="1"/>
    <xf numFmtId="2" fontId="3" fillId="0" borderId="0" xfId="1" applyFont="1"/>
    <xf numFmtId="2" fontId="4" fillId="0" borderId="0" xfId="1" applyFont="1"/>
    <xf numFmtId="2" fontId="1" fillId="0" borderId="0" xfId="1"/>
    <xf numFmtId="2" fontId="2" fillId="0" borderId="0" xfId="1" applyFont="1" applyAlignment="1">
      <alignment horizontal="right"/>
    </xf>
    <xf numFmtId="14" fontId="4" fillId="0" borderId="0" xfId="1" applyNumberFormat="1" applyFont="1"/>
    <xf numFmtId="2" fontId="1" fillId="0" borderId="0" xfId="1" applyBorder="1"/>
    <xf numFmtId="2" fontId="12" fillId="0" borderId="5" xfId="1" applyFont="1" applyBorder="1" applyAlignment="1">
      <alignment horizontal="center"/>
    </xf>
    <xf numFmtId="2" fontId="2" fillId="0" borderId="2" xfId="1" applyFont="1" applyBorder="1" applyAlignment="1">
      <alignment horizontal="center"/>
    </xf>
    <xf numFmtId="2" fontId="5" fillId="0" borderId="5" xfId="1" applyFont="1" applyBorder="1" applyAlignment="1">
      <alignment horizontal="left"/>
    </xf>
    <xf numFmtId="164" fontId="4" fillId="0" borderId="8" xfId="2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2" fontId="2" fillId="0" borderId="6" xfId="1" applyFont="1" applyBorder="1" applyAlignment="1">
      <alignment horizontal="center"/>
    </xf>
    <xf numFmtId="2" fontId="5" fillId="0" borderId="9" xfId="1" applyFont="1" applyBorder="1" applyAlignment="1">
      <alignment horizontal="center"/>
    </xf>
    <xf numFmtId="2" fontId="5" fillId="0" borderId="5" xfId="1" applyFont="1" applyBorder="1" applyAlignment="1">
      <alignment horizontal="center"/>
    </xf>
    <xf numFmtId="2" fontId="2" fillId="0" borderId="8" xfId="1" applyFont="1" applyBorder="1" applyAlignment="1">
      <alignment horizontal="center"/>
    </xf>
    <xf numFmtId="2" fontId="5" fillId="0" borderId="9" xfId="1" applyFont="1" applyBorder="1"/>
    <xf numFmtId="1" fontId="2" fillId="0" borderId="6" xfId="1" applyNumberFormat="1" applyFont="1" applyBorder="1" applyAlignment="1">
      <alignment horizontal="center"/>
    </xf>
    <xf numFmtId="2" fontId="5" fillId="0" borderId="5" xfId="1" applyFont="1" applyBorder="1"/>
    <xf numFmtId="2" fontId="2" fillId="0" borderId="6" xfId="1" applyFont="1" applyFill="1" applyBorder="1" applyAlignment="1">
      <alignment horizontal="center"/>
    </xf>
    <xf numFmtId="2" fontId="10" fillId="0" borderId="5" xfId="1" applyFont="1" applyBorder="1" applyAlignment="1">
      <alignment horizontal="center"/>
    </xf>
    <xf numFmtId="164" fontId="10" fillId="0" borderId="8" xfId="2" applyNumberFormat="1" applyFont="1" applyBorder="1" applyAlignment="1">
      <alignment horizontal="center"/>
    </xf>
    <xf numFmtId="2" fontId="2" fillId="2" borderId="6" xfId="1" applyFont="1" applyFill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2" fontId="10" fillId="0" borderId="9" xfId="1" applyFont="1" applyBorder="1" applyAlignment="1">
      <alignment horizontal="center"/>
    </xf>
    <xf numFmtId="2" fontId="5" fillId="0" borderId="10" xfId="1" applyFont="1" applyBorder="1"/>
    <xf numFmtId="2" fontId="2" fillId="0" borderId="7" xfId="1" applyFont="1" applyBorder="1" applyAlignment="1">
      <alignment horizontal="center"/>
    </xf>
    <xf numFmtId="164" fontId="4" fillId="0" borderId="11" xfId="2" applyNumberFormat="1" applyFont="1" applyBorder="1" applyAlignment="1">
      <alignment horizontal="center"/>
    </xf>
    <xf numFmtId="43" fontId="4" fillId="0" borderId="11" xfId="2" applyNumberFormat="1" applyFont="1" applyBorder="1" applyAlignment="1">
      <alignment horizontal="center"/>
    </xf>
    <xf numFmtId="2" fontId="10" fillId="0" borderId="3" xfId="1" applyFont="1" applyBorder="1" applyAlignment="1">
      <alignment horizontal="center"/>
    </xf>
    <xf numFmtId="2" fontId="2" fillId="0" borderId="12" xfId="1" applyFont="1" applyBorder="1" applyAlignment="1">
      <alignment horizontal="center"/>
    </xf>
    <xf numFmtId="2" fontId="5" fillId="0" borderId="2" xfId="1" applyFont="1" applyBorder="1"/>
    <xf numFmtId="165" fontId="4" fillId="0" borderId="8" xfId="2" applyNumberFormat="1" applyFont="1" applyBorder="1" applyAlignment="1">
      <alignment horizontal="center"/>
    </xf>
    <xf numFmtId="1" fontId="2" fillId="0" borderId="7" xfId="1" applyNumberFormat="1" applyFont="1" applyBorder="1" applyAlignment="1">
      <alignment horizontal="center"/>
    </xf>
    <xf numFmtId="2" fontId="5" fillId="0" borderId="6" xfId="1" applyFont="1" applyBorder="1"/>
    <xf numFmtId="2" fontId="1" fillId="0" borderId="7" xfId="1" applyBorder="1"/>
    <xf numFmtId="2" fontId="1" fillId="0" borderId="6" xfId="1" applyBorder="1"/>
    <xf numFmtId="2" fontId="4" fillId="3" borderId="3" xfId="1" applyFont="1" applyFill="1" applyBorder="1" applyAlignment="1">
      <alignment horizontal="center"/>
    </xf>
    <xf numFmtId="2" fontId="2" fillId="0" borderId="13" xfId="1" applyFont="1" applyBorder="1" applyAlignment="1">
      <alignment horizontal="center"/>
    </xf>
    <xf numFmtId="2" fontId="5" fillId="0" borderId="8" xfId="1" applyFont="1" applyBorder="1"/>
    <xf numFmtId="164" fontId="4" fillId="0" borderId="2" xfId="2" applyNumberFormat="1" applyFont="1" applyBorder="1" applyAlignment="1">
      <alignment horizontal="center"/>
    </xf>
    <xf numFmtId="2" fontId="1" fillId="0" borderId="2" xfId="1" applyBorder="1"/>
    <xf numFmtId="167" fontId="5" fillId="0" borderId="8" xfId="1" applyNumberFormat="1" applyFont="1" applyBorder="1"/>
    <xf numFmtId="164" fontId="4" fillId="0" borderId="1" xfId="2" applyNumberFormat="1" applyFont="1" applyBorder="1" applyAlignment="1">
      <alignment horizontal="center"/>
    </xf>
    <xf numFmtId="2" fontId="3" fillId="0" borderId="0" xfId="1" applyFont="1" applyBorder="1"/>
    <xf numFmtId="2" fontId="3" fillId="0" borderId="7" xfId="1" applyFont="1" applyBorder="1"/>
    <xf numFmtId="2" fontId="3" fillId="0" borderId="8" xfId="1" applyFont="1" applyBorder="1"/>
    <xf numFmtId="2" fontId="5" fillId="0" borderId="9" xfId="1" applyFont="1" applyFill="1" applyBorder="1"/>
    <xf numFmtId="2" fontId="3" fillId="0" borderId="6" xfId="1" applyFont="1" applyBorder="1"/>
    <xf numFmtId="167" fontId="5" fillId="0" borderId="5" xfId="1" applyNumberFormat="1" applyFont="1" applyBorder="1"/>
    <xf numFmtId="1" fontId="4" fillId="0" borderId="0" xfId="1" applyNumberFormat="1" applyFont="1" applyBorder="1"/>
    <xf numFmtId="1" fontId="3" fillId="0" borderId="8" xfId="1" applyNumberFormat="1" applyFont="1" applyBorder="1"/>
    <xf numFmtId="2" fontId="5" fillId="0" borderId="5" xfId="1" applyFont="1" applyFill="1" applyBorder="1"/>
    <xf numFmtId="1" fontId="2" fillId="0" borderId="10" xfId="1" applyNumberFormat="1" applyFont="1" applyBorder="1" applyAlignment="1">
      <alignment horizontal="center"/>
    </xf>
    <xf numFmtId="2" fontId="5" fillId="0" borderId="9" xfId="1" applyFont="1" applyBorder="1" applyAlignment="1">
      <alignment horizontal="left"/>
    </xf>
    <xf numFmtId="1" fontId="2" fillId="0" borderId="15" xfId="1" applyNumberFormat="1" applyFont="1" applyBorder="1" applyAlignment="1">
      <alignment horizontal="center"/>
    </xf>
    <xf numFmtId="1" fontId="2" fillId="0" borderId="11" xfId="1" applyNumberFormat="1" applyFont="1" applyBorder="1" applyAlignment="1">
      <alignment horizontal="center"/>
    </xf>
    <xf numFmtId="2" fontId="16" fillId="0" borderId="6" xfId="1" applyFont="1" applyFill="1" applyBorder="1" applyAlignment="1">
      <alignment horizontal="center"/>
    </xf>
    <xf numFmtId="1" fontId="1" fillId="0" borderId="7" xfId="1" applyNumberFormat="1" applyBorder="1"/>
    <xf numFmtId="2" fontId="1" fillId="0" borderId="5" xfId="1" applyBorder="1"/>
    <xf numFmtId="164" fontId="4" fillId="0" borderId="9" xfId="2" applyNumberFormat="1" applyFont="1" applyBorder="1" applyAlignment="1">
      <alignment horizontal="center"/>
    </xf>
    <xf numFmtId="1" fontId="1" fillId="0" borderId="0" xfId="1" applyNumberFormat="1" applyBorder="1"/>
    <xf numFmtId="2" fontId="4" fillId="3" borderId="5" xfId="1" applyFont="1" applyFill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/>
    </xf>
    <xf numFmtId="1" fontId="17" fillId="4" borderId="6" xfId="1" applyNumberFormat="1" applyFont="1" applyFill="1" applyBorder="1" applyAlignment="1">
      <alignment horizontal="center"/>
    </xf>
    <xf numFmtId="2" fontId="1" fillId="0" borderId="15" xfId="1" applyBorder="1"/>
    <xf numFmtId="2" fontId="10" fillId="0" borderId="2" xfId="1" applyFont="1" applyBorder="1" applyAlignment="1">
      <alignment horizontal="center"/>
    </xf>
    <xf numFmtId="1" fontId="10" fillId="0" borderId="6" xfId="1" applyNumberFormat="1" applyFont="1" applyBorder="1" applyAlignment="1">
      <alignment horizontal="center"/>
    </xf>
    <xf numFmtId="2" fontId="10" fillId="0" borderId="5" xfId="1" applyFont="1" applyBorder="1"/>
    <xf numFmtId="164" fontId="4" fillId="0" borderId="6" xfId="2" applyNumberFormat="1" applyFont="1" applyBorder="1" applyAlignment="1">
      <alignment horizontal="center"/>
    </xf>
    <xf numFmtId="2" fontId="4" fillId="3" borderId="7" xfId="1" applyFont="1" applyFill="1" applyBorder="1" applyAlignment="1">
      <alignment horizontal="center"/>
    </xf>
    <xf numFmtId="2" fontId="4" fillId="0" borderId="13" xfId="1" applyFont="1" applyBorder="1" applyAlignment="1">
      <alignment horizontal="center"/>
    </xf>
    <xf numFmtId="2" fontId="10" fillId="0" borderId="10" xfId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2" fontId="12" fillId="0" borderId="3" xfId="1" applyFont="1" applyBorder="1" applyAlignment="1">
      <alignment horizontal="center"/>
    </xf>
    <xf numFmtId="2" fontId="12" fillId="0" borderId="16" xfId="1" applyFont="1" applyBorder="1" applyAlignment="1">
      <alignment horizontal="center"/>
    </xf>
    <xf numFmtId="2" fontId="2" fillId="0" borderId="5" xfId="1" applyFont="1" applyBorder="1" applyAlignment="1">
      <alignment horizontal="center"/>
    </xf>
    <xf numFmtId="2" fontId="2" fillId="0" borderId="9" xfId="1" applyFont="1" applyBorder="1" applyAlignment="1">
      <alignment horizontal="center"/>
    </xf>
    <xf numFmtId="1" fontId="3" fillId="0" borderId="6" xfId="1" applyNumberFormat="1" applyFont="1" applyBorder="1"/>
    <xf numFmtId="2" fontId="5" fillId="0" borderId="2" xfId="1" applyFont="1" applyFill="1" applyBorder="1"/>
    <xf numFmtId="14" fontId="19" fillId="7" borderId="9" xfId="1" applyNumberFormat="1" applyFont="1" applyFill="1" applyBorder="1" applyAlignment="1"/>
    <xf numFmtId="2" fontId="19" fillId="0" borderId="3" xfId="1" applyFont="1" applyBorder="1" applyAlignment="1">
      <alignment horizontal="center" vertical="center" wrapText="1"/>
    </xf>
    <xf numFmtId="2" fontId="19" fillId="0" borderId="5" xfId="1" applyFont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/>
    </xf>
    <xf numFmtId="2" fontId="4" fillId="0" borderId="8" xfId="1" applyNumberFormat="1" applyFont="1" applyBorder="1" applyAlignment="1">
      <alignment horizontal="right"/>
    </xf>
    <xf numFmtId="164" fontId="4" fillId="0" borderId="5" xfId="2" applyNumberFormat="1" applyFont="1" applyFill="1" applyBorder="1" applyAlignment="1">
      <alignment horizontal="center"/>
    </xf>
    <xf numFmtId="2" fontId="14" fillId="0" borderId="13" xfId="1" applyFont="1" applyBorder="1" applyAlignment="1">
      <alignment vertical="top"/>
    </xf>
    <xf numFmtId="2" fontId="1" fillId="0" borderId="1" xfId="1" applyBorder="1"/>
    <xf numFmtId="2" fontId="10" fillId="0" borderId="11" xfId="1" applyFont="1" applyBorder="1"/>
    <xf numFmtId="2" fontId="14" fillId="0" borderId="13" xfId="1" applyFont="1" applyBorder="1"/>
    <xf numFmtId="2" fontId="4" fillId="0" borderId="6" xfId="1" applyNumberFormat="1" applyFont="1" applyBorder="1" applyAlignment="1">
      <alignment horizontal="right"/>
    </xf>
    <xf numFmtId="2" fontId="10" fillId="0" borderId="7" xfId="1" applyFont="1" applyBorder="1"/>
    <xf numFmtId="2" fontId="10" fillId="0" borderId="0" xfId="1" applyFont="1" applyBorder="1"/>
    <xf numFmtId="164" fontId="4" fillId="0" borderId="12" xfId="1" applyNumberFormat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right"/>
    </xf>
    <xf numFmtId="2" fontId="23" fillId="0" borderId="1" xfId="1" applyFont="1" applyBorder="1" applyAlignment="1">
      <alignment vertical="top"/>
    </xf>
    <xf numFmtId="164" fontId="4" fillId="0" borderId="13" xfId="2" applyNumberFormat="1" applyFont="1" applyFill="1" applyBorder="1" applyAlignment="1">
      <alignment horizontal="center"/>
    </xf>
    <xf numFmtId="1" fontId="4" fillId="0" borderId="5" xfId="1" applyNumberFormat="1" applyFont="1" applyFill="1" applyBorder="1" applyAlignment="1">
      <alignment horizontal="center"/>
    </xf>
    <xf numFmtId="2" fontId="4" fillId="0" borderId="13" xfId="1" applyFont="1" applyBorder="1" applyAlignment="1">
      <alignment horizontal="left"/>
    </xf>
    <xf numFmtId="2" fontId="10" fillId="0" borderId="1" xfId="1" applyFont="1" applyBorder="1"/>
    <xf numFmtId="164" fontId="4" fillId="0" borderId="8" xfId="2" applyNumberFormat="1" applyFont="1" applyFill="1" applyBorder="1" applyAlignment="1">
      <alignment horizontal="center"/>
    </xf>
    <xf numFmtId="2" fontId="4" fillId="0" borderId="3" xfId="1" applyFont="1" applyBorder="1" applyAlignment="1">
      <alignment horizontal="left"/>
    </xf>
    <xf numFmtId="2" fontId="1" fillId="0" borderId="4" xfId="1" applyBorder="1"/>
    <xf numFmtId="2" fontId="2" fillId="0" borderId="3" xfId="1" applyFont="1" applyBorder="1" applyAlignment="1">
      <alignment horizontal="center"/>
    </xf>
    <xf numFmtId="2" fontId="10" fillId="0" borderId="12" xfId="1" applyFont="1" applyBorder="1" applyAlignment="1"/>
    <xf numFmtId="2" fontId="10" fillId="0" borderId="14" xfId="1" applyFont="1" applyBorder="1" applyAlignment="1"/>
    <xf numFmtId="2" fontId="10" fillId="0" borderId="14" xfId="1" applyFont="1" applyBorder="1" applyAlignment="1">
      <alignment horizontal="right"/>
    </xf>
    <xf numFmtId="164" fontId="4" fillId="0" borderId="2" xfId="1" applyNumberFormat="1" applyFont="1" applyFill="1" applyBorder="1" applyAlignment="1">
      <alignment horizontal="center"/>
    </xf>
    <xf numFmtId="2" fontId="1" fillId="0" borderId="1" xfId="1" applyBorder="1" applyAlignment="1">
      <alignment vertical="top"/>
    </xf>
    <xf numFmtId="2" fontId="10" fillId="0" borderId="13" xfId="1" applyFont="1" applyBorder="1"/>
    <xf numFmtId="2" fontId="10" fillId="0" borderId="3" xfId="1" applyFont="1" applyBorder="1"/>
    <xf numFmtId="2" fontId="10" fillId="0" borderId="15" xfId="1" applyFont="1" applyBorder="1"/>
    <xf numFmtId="2" fontId="10" fillId="0" borderId="4" xfId="1" applyFont="1" applyBorder="1"/>
    <xf numFmtId="2" fontId="10" fillId="0" borderId="9" xfId="1" applyFont="1" applyBorder="1"/>
    <xf numFmtId="2" fontId="10" fillId="0" borderId="12" xfId="1" applyFont="1" applyFill="1" applyBorder="1"/>
    <xf numFmtId="2" fontId="3" fillId="0" borderId="14" xfId="1" applyFont="1" applyBorder="1"/>
    <xf numFmtId="2" fontId="3" fillId="0" borderId="10" xfId="1" applyFont="1" applyBorder="1"/>
    <xf numFmtId="2" fontId="10" fillId="0" borderId="13" xfId="1" applyFont="1" applyFill="1" applyBorder="1"/>
    <xf numFmtId="2" fontId="3" fillId="0" borderId="1" xfId="1" applyFont="1" applyBorder="1"/>
    <xf numFmtId="2" fontId="3" fillId="0" borderId="11" xfId="1" applyFont="1" applyBorder="1"/>
    <xf numFmtId="2" fontId="3" fillId="0" borderId="3" xfId="1" applyFont="1" applyBorder="1"/>
    <xf numFmtId="2" fontId="3" fillId="0" borderId="4" xfId="1" applyFont="1" applyBorder="1"/>
    <xf numFmtId="2" fontId="4" fillId="0" borderId="9" xfId="1" applyFont="1" applyFill="1" applyBorder="1"/>
    <xf numFmtId="2" fontId="10" fillId="0" borderId="3" xfId="1" applyFont="1" applyFill="1" applyBorder="1"/>
    <xf numFmtId="2" fontId="3" fillId="0" borderId="9" xfId="1" applyFont="1" applyBorder="1"/>
    <xf numFmtId="2" fontId="3" fillId="0" borderId="12" xfId="1" applyFont="1" applyBorder="1"/>
    <xf numFmtId="2" fontId="4" fillId="0" borderId="9" xfId="1" applyFont="1" applyFill="1" applyBorder="1" applyAlignment="1">
      <alignment horizontal="left"/>
    </xf>
    <xf numFmtId="2" fontId="4" fillId="0" borderId="10" xfId="1" applyFont="1" applyFill="1" applyBorder="1"/>
    <xf numFmtId="2" fontId="3" fillId="0" borderId="13" xfId="1" applyFont="1" applyBorder="1"/>
    <xf numFmtId="2" fontId="4" fillId="0" borderId="11" xfId="1" applyFont="1" applyFill="1" applyBorder="1"/>
    <xf numFmtId="2" fontId="3" fillId="0" borderId="2" xfId="1" applyFont="1" applyBorder="1"/>
    <xf numFmtId="2" fontId="1" fillId="0" borderId="9" xfId="1" applyBorder="1"/>
    <xf numFmtId="2" fontId="25" fillId="0" borderId="0" xfId="1" applyFont="1"/>
    <xf numFmtId="2" fontId="13" fillId="0" borderId="0" xfId="1" applyFont="1"/>
    <xf numFmtId="2" fontId="10" fillId="0" borderId="3" xfId="1" applyFont="1" applyFill="1" applyBorder="1" applyAlignment="1">
      <alignment horizontal="left" wrapText="1"/>
    </xf>
    <xf numFmtId="2" fontId="10" fillId="0" borderId="4" xfId="1" applyFont="1" applyFill="1" applyBorder="1" applyAlignment="1">
      <alignment horizontal="left" wrapText="1"/>
    </xf>
    <xf numFmtId="2" fontId="10" fillId="0" borderId="9" xfId="1" applyFont="1" applyFill="1" applyBorder="1" applyAlignment="1">
      <alignment horizontal="left" wrapText="1"/>
    </xf>
    <xf numFmtId="2" fontId="24" fillId="0" borderId="3" xfId="1" applyFont="1" applyBorder="1" applyAlignment="1">
      <alignment horizontal="left" wrapText="1"/>
    </xf>
    <xf numFmtId="2" fontId="24" fillId="0" borderId="9" xfId="1" applyFont="1" applyBorder="1" applyAlignment="1">
      <alignment horizontal="left" wrapText="1"/>
    </xf>
    <xf numFmtId="2" fontId="24" fillId="0" borderId="12" xfId="1" applyFont="1" applyBorder="1" applyAlignment="1">
      <alignment horizontal="left" wrapText="1"/>
    </xf>
    <xf numFmtId="2" fontId="24" fillId="0" borderId="10" xfId="1" applyFont="1" applyBorder="1" applyAlignment="1">
      <alignment horizontal="left" wrapText="1"/>
    </xf>
    <xf numFmtId="2" fontId="24" fillId="0" borderId="13" xfId="1" applyFont="1" applyBorder="1" applyAlignment="1">
      <alignment horizontal="left" wrapText="1"/>
    </xf>
    <xf numFmtId="2" fontId="24" fillId="0" borderId="11" xfId="1" applyFont="1" applyBorder="1" applyAlignment="1">
      <alignment horizontal="left" wrapText="1"/>
    </xf>
    <xf numFmtId="2" fontId="4" fillId="0" borderId="2" xfId="1" applyNumberFormat="1" applyFont="1" applyBorder="1" applyAlignment="1">
      <alignment horizontal="right"/>
    </xf>
    <xf numFmtId="2" fontId="4" fillId="0" borderId="8" xfId="1" applyNumberFormat="1" applyFont="1" applyBorder="1" applyAlignment="1">
      <alignment horizontal="right"/>
    </xf>
    <xf numFmtId="2" fontId="10" fillId="0" borderId="12" xfId="1" applyFont="1" applyBorder="1" applyAlignment="1">
      <alignment horizontal="left" wrapText="1"/>
    </xf>
    <xf numFmtId="2" fontId="10" fillId="0" borderId="14" xfId="1" applyFont="1" applyBorder="1" applyAlignment="1">
      <alignment horizontal="left" wrapText="1"/>
    </xf>
    <xf numFmtId="2" fontId="10" fillId="0" borderId="10" xfId="1" applyFont="1" applyBorder="1" applyAlignment="1">
      <alignment horizontal="left" wrapText="1"/>
    </xf>
    <xf numFmtId="2" fontId="10" fillId="0" borderId="3" xfId="1" applyFont="1" applyBorder="1" applyAlignment="1">
      <alignment horizontal="left" wrapText="1"/>
    </xf>
    <xf numFmtId="2" fontId="10" fillId="0" borderId="4" xfId="1" applyFont="1" applyBorder="1" applyAlignment="1">
      <alignment horizontal="left" wrapText="1"/>
    </xf>
    <xf numFmtId="2" fontId="10" fillId="0" borderId="9" xfId="1" applyFont="1" applyBorder="1" applyAlignment="1">
      <alignment horizontal="left" wrapText="1"/>
    </xf>
    <xf numFmtId="2" fontId="18" fillId="7" borderId="3" xfId="1" applyFont="1" applyFill="1" applyBorder="1" applyAlignment="1">
      <alignment horizontal="center"/>
    </xf>
    <xf numFmtId="2" fontId="18" fillId="7" borderId="4" xfId="1" applyFont="1" applyFill="1" applyBorder="1" applyAlignment="1">
      <alignment horizontal="center"/>
    </xf>
    <xf numFmtId="2" fontId="19" fillId="0" borderId="3" xfId="1" applyFont="1" applyBorder="1" applyAlignment="1">
      <alignment horizontal="center"/>
    </xf>
    <xf numFmtId="2" fontId="19" fillId="0" borderId="4" xfId="1" applyFont="1" applyBorder="1" applyAlignment="1">
      <alignment horizontal="center"/>
    </xf>
    <xf numFmtId="2" fontId="19" fillId="0" borderId="9" xfId="1" applyFont="1" applyBorder="1" applyAlignment="1">
      <alignment horizontal="center"/>
    </xf>
    <xf numFmtId="2" fontId="4" fillId="0" borderId="13" xfId="1" applyFont="1" applyBorder="1" applyAlignment="1">
      <alignment horizontal="center"/>
    </xf>
    <xf numFmtId="2" fontId="4" fillId="0" borderId="1" xfId="1" applyFont="1" applyBorder="1" applyAlignment="1">
      <alignment horizontal="center"/>
    </xf>
    <xf numFmtId="2" fontId="4" fillId="0" borderId="0" xfId="1" applyFont="1" applyBorder="1" applyAlignment="1">
      <alignment horizontal="center"/>
    </xf>
    <xf numFmtId="2" fontId="10" fillId="0" borderId="2" xfId="1" applyFont="1" applyBorder="1" applyAlignment="1">
      <alignment horizontal="center" vertical="center"/>
    </xf>
    <xf numFmtId="2" fontId="10" fillId="0" borderId="6" xfId="1" applyFont="1" applyBorder="1" applyAlignment="1">
      <alignment horizontal="center" vertical="center"/>
    </xf>
    <xf numFmtId="2" fontId="10" fillId="0" borderId="3" xfId="1" applyFont="1" applyBorder="1" applyAlignment="1">
      <alignment horizontal="center" wrapText="1"/>
    </xf>
    <xf numFmtId="2" fontId="10" fillId="0" borderId="4" xfId="1" applyFont="1" applyBorder="1" applyAlignment="1">
      <alignment horizontal="center" wrapText="1"/>
    </xf>
    <xf numFmtId="2" fontId="10" fillId="0" borderId="9" xfId="1" applyFont="1" applyBorder="1" applyAlignment="1">
      <alignment horizontal="center" wrapText="1"/>
    </xf>
    <xf numFmtId="2" fontId="10" fillId="6" borderId="3" xfId="1" applyFont="1" applyFill="1" applyBorder="1" applyAlignment="1">
      <alignment horizontal="center" vertical="center"/>
    </xf>
    <xf numFmtId="2" fontId="10" fillId="6" borderId="4" xfId="1" applyFont="1" applyFill="1" applyBorder="1" applyAlignment="1">
      <alignment horizontal="center" vertical="center"/>
    </xf>
    <xf numFmtId="2" fontId="10" fillId="7" borderId="3" xfId="1" applyFont="1" applyFill="1" applyBorder="1" applyAlignment="1">
      <alignment horizontal="center" vertical="center"/>
    </xf>
    <xf numFmtId="2" fontId="10" fillId="7" borderId="9" xfId="1" applyFont="1" applyFill="1" applyBorder="1" applyAlignment="1">
      <alignment horizontal="center" vertical="center"/>
    </xf>
    <xf numFmtId="2" fontId="19" fillId="5" borderId="12" xfId="1" applyFont="1" applyFill="1" applyBorder="1" applyAlignment="1">
      <alignment horizontal="center"/>
    </xf>
    <xf numFmtId="2" fontId="19" fillId="5" borderId="14" xfId="1" applyFont="1" applyFill="1" applyBorder="1" applyAlignment="1">
      <alignment horizontal="center"/>
    </xf>
    <xf numFmtId="2" fontId="19" fillId="5" borderId="10" xfId="1" applyFont="1" applyFill="1" applyBorder="1" applyAlignment="1">
      <alignment horizontal="center"/>
    </xf>
    <xf numFmtId="2" fontId="4" fillId="0" borderId="3" xfId="1" applyFont="1" applyBorder="1" applyAlignment="1">
      <alignment horizontal="center"/>
    </xf>
    <xf numFmtId="2" fontId="4" fillId="0" borderId="4" xfId="1" applyFont="1" applyBorder="1" applyAlignment="1">
      <alignment horizontal="center"/>
    </xf>
    <xf numFmtId="2" fontId="4" fillId="0" borderId="9" xfId="1" applyFont="1" applyBorder="1" applyAlignment="1">
      <alignment horizontal="center"/>
    </xf>
    <xf numFmtId="2" fontId="10" fillId="0" borderId="5" xfId="1" applyFont="1" applyBorder="1" applyAlignment="1">
      <alignment horizontal="center" vertical="center"/>
    </xf>
    <xf numFmtId="2" fontId="2" fillId="0" borderId="0" xfId="1" applyFont="1" applyAlignment="1">
      <alignment horizontal="center"/>
    </xf>
    <xf numFmtId="2" fontId="10" fillId="0" borderId="3" xfId="1" applyFont="1" applyBorder="1" applyAlignment="1">
      <alignment horizontal="center" vertical="center" wrapText="1"/>
    </xf>
    <xf numFmtId="2" fontId="10" fillId="0" borderId="4" xfId="1" applyFont="1" applyBorder="1" applyAlignment="1">
      <alignment horizontal="center" vertical="center" wrapText="1"/>
    </xf>
    <xf numFmtId="2" fontId="10" fillId="0" borderId="5" xfId="1" applyFont="1" applyBorder="1" applyAlignment="1">
      <alignment horizontal="center" vertical="center" wrapText="1"/>
    </xf>
    <xf numFmtId="2" fontId="18" fillId="5" borderId="12" xfId="1" applyFont="1" applyFill="1" applyBorder="1" applyAlignment="1">
      <alignment horizontal="center"/>
    </xf>
    <xf numFmtId="2" fontId="18" fillId="5" borderId="14" xfId="1" applyFont="1" applyFill="1" applyBorder="1" applyAlignment="1">
      <alignment horizontal="center"/>
    </xf>
    <xf numFmtId="2" fontId="4" fillId="0" borderId="7" xfId="1" applyFont="1" applyBorder="1" applyAlignment="1">
      <alignment horizontal="center"/>
    </xf>
    <xf numFmtId="2" fontId="5" fillId="0" borderId="13" xfId="1" applyFont="1" applyBorder="1" applyAlignment="1">
      <alignment horizontal="center"/>
    </xf>
    <xf numFmtId="2" fontId="5" fillId="0" borderId="1" xfId="1" applyFont="1" applyBorder="1" applyAlignment="1">
      <alignment horizontal="center"/>
    </xf>
    <xf numFmtId="2" fontId="10" fillId="0" borderId="8" xfId="1" applyFont="1" applyBorder="1" applyAlignment="1">
      <alignment horizontal="center" vertical="center"/>
    </xf>
    <xf numFmtId="2" fontId="4" fillId="0" borderId="14" xfId="1" applyFont="1" applyBorder="1" applyAlignment="1">
      <alignment horizontal="center"/>
    </xf>
    <xf numFmtId="2" fontId="15" fillId="0" borderId="14" xfId="1" applyFont="1" applyBorder="1" applyAlignment="1">
      <alignment horizontal="center"/>
    </xf>
    <xf numFmtId="2" fontId="6" fillId="0" borderId="0" xfId="1" applyFont="1" applyAlignment="1">
      <alignment horizontal="center" wrapText="1"/>
    </xf>
    <xf numFmtId="2" fontId="7" fillId="0" borderId="0" xfId="1" applyFont="1" applyAlignment="1">
      <alignment horizontal="center"/>
    </xf>
    <xf numFmtId="2" fontId="4" fillId="0" borderId="0" xfId="1" applyFont="1" applyAlignment="1">
      <alignment horizontal="center"/>
    </xf>
    <xf numFmtId="2" fontId="9" fillId="0" borderId="0" xfId="1" applyFont="1" applyAlignment="1">
      <alignment horizontal="center"/>
    </xf>
    <xf numFmtId="2" fontId="4" fillId="0" borderId="0" xfId="1" applyFont="1" applyAlignment="1">
      <alignment horizontal="center" wrapText="1"/>
    </xf>
    <xf numFmtId="2" fontId="2" fillId="4" borderId="9" xfId="1" applyFont="1" applyFill="1" applyBorder="1" applyAlignment="1">
      <alignment horizontal="center"/>
    </xf>
    <xf numFmtId="164" fontId="10" fillId="4" borderId="5" xfId="2" applyNumberFormat="1" applyFont="1" applyFill="1" applyBorder="1" applyAlignment="1">
      <alignment horizontal="center"/>
    </xf>
    <xf numFmtId="2" fontId="5" fillId="4" borderId="9" xfId="1" applyFont="1" applyFill="1" applyBorder="1"/>
    <xf numFmtId="164" fontId="4" fillId="4" borderId="8" xfId="2" applyNumberFormat="1" applyFont="1" applyFill="1" applyBorder="1" applyAlignment="1">
      <alignment horizontal="center"/>
    </xf>
    <xf numFmtId="2" fontId="5" fillId="4" borderId="5" xfId="1" applyFont="1" applyFill="1" applyBorder="1"/>
    <xf numFmtId="2" fontId="5" fillId="4" borderId="9" xfId="1" applyFont="1" applyFill="1" applyBorder="1" applyAlignment="1">
      <alignment horizontal="center"/>
    </xf>
    <xf numFmtId="2" fontId="5" fillId="4" borderId="10" xfId="1" applyFont="1" applyFill="1" applyBorder="1"/>
    <xf numFmtId="164" fontId="4" fillId="4" borderId="2" xfId="2" applyNumberFormat="1" applyFont="1" applyFill="1" applyBorder="1" applyAlignment="1">
      <alignment horizontal="center"/>
    </xf>
    <xf numFmtId="164" fontId="4" fillId="4" borderId="6" xfId="2" applyNumberFormat="1" applyFont="1" applyFill="1" applyBorder="1" applyAlignment="1">
      <alignment horizontal="center"/>
    </xf>
    <xf numFmtId="2" fontId="5" fillId="4" borderId="12" xfId="1" applyFont="1" applyFill="1" applyBorder="1"/>
    <xf numFmtId="2" fontId="5" fillId="4" borderId="13" xfId="1" applyFont="1" applyFill="1" applyBorder="1"/>
    <xf numFmtId="165" fontId="4" fillId="4" borderId="13" xfId="2" applyNumberFormat="1" applyFont="1" applyFill="1" applyBorder="1" applyAlignment="1">
      <alignment horizontal="center"/>
    </xf>
    <xf numFmtId="165" fontId="4" fillId="4" borderId="8" xfId="2" applyNumberFormat="1" applyFont="1" applyFill="1" applyBorder="1" applyAlignment="1">
      <alignment horizontal="center"/>
    </xf>
    <xf numFmtId="2" fontId="4" fillId="4" borderId="5" xfId="1" applyFont="1" applyFill="1" applyBorder="1" applyAlignment="1">
      <alignment horizontal="center"/>
    </xf>
    <xf numFmtId="164" fontId="4" fillId="4" borderId="12" xfId="2" applyNumberFormat="1" applyFont="1" applyFill="1" applyBorder="1" applyAlignment="1">
      <alignment horizontal="center"/>
    </xf>
    <xf numFmtId="164" fontId="10" fillId="4" borderId="8" xfId="2" applyNumberFormat="1" applyFont="1" applyFill="1" applyBorder="1" applyAlignment="1">
      <alignment horizontal="center"/>
    </xf>
    <xf numFmtId="2" fontId="5" fillId="4" borderId="9" xfId="1" applyFont="1" applyFill="1" applyBorder="1" applyAlignment="1">
      <alignment horizontal="left"/>
    </xf>
    <xf numFmtId="2" fontId="4" fillId="4" borderId="9" xfId="1" applyFont="1" applyFill="1" applyBorder="1" applyAlignment="1">
      <alignment horizontal="center"/>
    </xf>
    <xf numFmtId="164" fontId="4" fillId="4" borderId="5" xfId="2" applyNumberFormat="1" applyFont="1" applyFill="1" applyBorder="1" applyAlignment="1">
      <alignment horizontal="center"/>
    </xf>
    <xf numFmtId="2" fontId="1" fillId="4" borderId="0" xfId="1" applyFill="1"/>
  </cellXfs>
  <cellStyles count="9">
    <cellStyle name="Обычный" xfId="0" builtinId="0"/>
    <cellStyle name="Обычный 2" xfId="1"/>
    <cellStyle name="Обычный 3" xfId="4"/>
    <cellStyle name="Обычный 4" xfId="5"/>
    <cellStyle name="Обычный 5" xfId="6"/>
    <cellStyle name="Обычный 6" xfId="7"/>
    <cellStyle name="Обычный 7" xfId="8"/>
    <cellStyle name="Процентный 2" xf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H254"/>
  <sheetViews>
    <sheetView tabSelected="1" zoomScale="75" zoomScaleNormal="75" zoomScaleSheetLayoutView="75" workbookViewId="0">
      <selection activeCell="M10" sqref="M10"/>
    </sheetView>
  </sheetViews>
  <sheetFormatPr defaultRowHeight="12.75" x14ac:dyDescent="0.2"/>
  <cols>
    <col min="1" max="1" width="18.42578125" style="4" customWidth="1"/>
    <col min="2" max="2" width="15.5703125" style="4" customWidth="1"/>
    <col min="3" max="3" width="28" style="4" customWidth="1"/>
    <col min="4" max="4" width="25.5703125" style="4" customWidth="1"/>
    <col min="5" max="5" width="21.42578125" style="4" customWidth="1"/>
    <col min="6" max="6" width="22.28515625" style="4" customWidth="1"/>
    <col min="7" max="7" width="20.7109375" style="4" customWidth="1"/>
    <col min="8" max="235" width="9.140625" style="4"/>
    <col min="236" max="236" width="18.42578125" style="4" customWidth="1"/>
    <col min="237" max="237" width="15.5703125" style="4" customWidth="1"/>
    <col min="238" max="238" width="28" style="4" customWidth="1"/>
    <col min="239" max="239" width="25.5703125" style="4" customWidth="1"/>
    <col min="240" max="240" width="21.42578125" style="4" customWidth="1"/>
    <col min="241" max="241" width="22.28515625" style="4" customWidth="1"/>
    <col min="242" max="242" width="20.7109375" style="4" customWidth="1"/>
    <col min="243" max="243" width="18" style="4" customWidth="1"/>
    <col min="244" max="244" width="14.28515625" style="4" customWidth="1"/>
    <col min="245" max="245" width="19.140625" style="4" customWidth="1"/>
    <col min="246" max="249" width="0" style="4" hidden="1" customWidth="1"/>
    <col min="250" max="250" width="14" style="4" customWidth="1"/>
    <col min="251" max="251" width="8.140625" style="4" customWidth="1"/>
    <col min="252" max="252" width="21.7109375" style="4" customWidth="1"/>
    <col min="253" max="253" width="9.42578125" style="4" customWidth="1"/>
    <col min="254" max="254" width="17.140625" style="4" customWidth="1"/>
    <col min="255" max="255" width="17.7109375" style="4" customWidth="1"/>
    <col min="256" max="256" width="21.85546875" style="4" customWidth="1"/>
    <col min="257" max="257" width="19.85546875" style="4" customWidth="1"/>
    <col min="258" max="258" width="39.7109375" style="4" customWidth="1"/>
    <col min="259" max="259" width="23.140625" style="4" customWidth="1"/>
    <col min="260" max="260" width="10.7109375" style="4" customWidth="1"/>
    <col min="261" max="261" width="14.7109375" style="4" customWidth="1"/>
    <col min="262" max="262" width="10.140625" style="4" customWidth="1"/>
    <col min="263" max="491" width="9.140625" style="4"/>
    <col min="492" max="492" width="18.42578125" style="4" customWidth="1"/>
    <col min="493" max="493" width="15.5703125" style="4" customWidth="1"/>
    <col min="494" max="494" width="28" style="4" customWidth="1"/>
    <col min="495" max="495" width="25.5703125" style="4" customWidth="1"/>
    <col min="496" max="496" width="21.42578125" style="4" customWidth="1"/>
    <col min="497" max="497" width="22.28515625" style="4" customWidth="1"/>
    <col min="498" max="498" width="20.7109375" style="4" customWidth="1"/>
    <col min="499" max="499" width="18" style="4" customWidth="1"/>
    <col min="500" max="500" width="14.28515625" style="4" customWidth="1"/>
    <col min="501" max="501" width="19.140625" style="4" customWidth="1"/>
    <col min="502" max="505" width="0" style="4" hidden="1" customWidth="1"/>
    <col min="506" max="506" width="14" style="4" customWidth="1"/>
    <col min="507" max="507" width="8.140625" style="4" customWidth="1"/>
    <col min="508" max="508" width="21.7109375" style="4" customWidth="1"/>
    <col min="509" max="509" width="9.42578125" style="4" customWidth="1"/>
    <col min="510" max="510" width="17.140625" style="4" customWidth="1"/>
    <col min="511" max="511" width="17.7109375" style="4" customWidth="1"/>
    <col min="512" max="512" width="21.85546875" style="4" customWidth="1"/>
    <col min="513" max="513" width="19.85546875" style="4" customWidth="1"/>
    <col min="514" max="514" width="39.7109375" style="4" customWidth="1"/>
    <col min="515" max="515" width="23.140625" style="4" customWidth="1"/>
    <col min="516" max="516" width="10.7109375" style="4" customWidth="1"/>
    <col min="517" max="517" width="14.7109375" style="4" customWidth="1"/>
    <col min="518" max="518" width="10.140625" style="4" customWidth="1"/>
    <col min="519" max="747" width="9.140625" style="4"/>
    <col min="748" max="748" width="18.42578125" style="4" customWidth="1"/>
    <col min="749" max="749" width="15.5703125" style="4" customWidth="1"/>
    <col min="750" max="750" width="28" style="4" customWidth="1"/>
    <col min="751" max="751" width="25.5703125" style="4" customWidth="1"/>
    <col min="752" max="752" width="21.42578125" style="4" customWidth="1"/>
    <col min="753" max="753" width="22.28515625" style="4" customWidth="1"/>
    <col min="754" max="754" width="20.7109375" style="4" customWidth="1"/>
    <col min="755" max="755" width="18" style="4" customWidth="1"/>
    <col min="756" max="756" width="14.28515625" style="4" customWidth="1"/>
    <col min="757" max="757" width="19.140625" style="4" customWidth="1"/>
    <col min="758" max="761" width="0" style="4" hidden="1" customWidth="1"/>
    <col min="762" max="762" width="14" style="4" customWidth="1"/>
    <col min="763" max="763" width="8.140625" style="4" customWidth="1"/>
    <col min="764" max="764" width="21.7109375" style="4" customWidth="1"/>
    <col min="765" max="765" width="9.42578125" style="4" customWidth="1"/>
    <col min="766" max="766" width="17.140625" style="4" customWidth="1"/>
    <col min="767" max="767" width="17.7109375" style="4" customWidth="1"/>
    <col min="768" max="768" width="21.85546875" style="4" customWidth="1"/>
    <col min="769" max="769" width="19.85546875" style="4" customWidth="1"/>
    <col min="770" max="770" width="39.7109375" style="4" customWidth="1"/>
    <col min="771" max="771" width="23.140625" style="4" customWidth="1"/>
    <col min="772" max="772" width="10.7109375" style="4" customWidth="1"/>
    <col min="773" max="773" width="14.7109375" style="4" customWidth="1"/>
    <col min="774" max="774" width="10.140625" style="4" customWidth="1"/>
    <col min="775" max="1003" width="9.140625" style="4"/>
    <col min="1004" max="1004" width="18.42578125" style="4" customWidth="1"/>
    <col min="1005" max="1005" width="15.5703125" style="4" customWidth="1"/>
    <col min="1006" max="1006" width="28" style="4" customWidth="1"/>
    <col min="1007" max="1007" width="25.5703125" style="4" customWidth="1"/>
    <col min="1008" max="1008" width="21.42578125" style="4" customWidth="1"/>
    <col min="1009" max="1009" width="22.28515625" style="4" customWidth="1"/>
    <col min="1010" max="1010" width="20.7109375" style="4" customWidth="1"/>
    <col min="1011" max="1011" width="18" style="4" customWidth="1"/>
    <col min="1012" max="1012" width="14.28515625" style="4" customWidth="1"/>
    <col min="1013" max="1013" width="19.140625" style="4" customWidth="1"/>
    <col min="1014" max="1017" width="0" style="4" hidden="1" customWidth="1"/>
    <col min="1018" max="1018" width="14" style="4" customWidth="1"/>
    <col min="1019" max="1019" width="8.140625" style="4" customWidth="1"/>
    <col min="1020" max="1020" width="21.7109375" style="4" customWidth="1"/>
    <col min="1021" max="1021" width="9.42578125" style="4" customWidth="1"/>
    <col min="1022" max="1022" width="17.140625" style="4" customWidth="1"/>
    <col min="1023" max="1023" width="17.7109375" style="4" customWidth="1"/>
    <col min="1024" max="1024" width="21.85546875" style="4" customWidth="1"/>
    <col min="1025" max="1025" width="19.85546875" style="4" customWidth="1"/>
    <col min="1026" max="1026" width="39.7109375" style="4" customWidth="1"/>
    <col min="1027" max="1027" width="23.140625" style="4" customWidth="1"/>
    <col min="1028" max="1028" width="10.7109375" style="4" customWidth="1"/>
    <col min="1029" max="1029" width="14.7109375" style="4" customWidth="1"/>
    <col min="1030" max="1030" width="10.140625" style="4" customWidth="1"/>
    <col min="1031" max="1259" width="9.140625" style="4"/>
    <col min="1260" max="1260" width="18.42578125" style="4" customWidth="1"/>
    <col min="1261" max="1261" width="15.5703125" style="4" customWidth="1"/>
    <col min="1262" max="1262" width="28" style="4" customWidth="1"/>
    <col min="1263" max="1263" width="25.5703125" style="4" customWidth="1"/>
    <col min="1264" max="1264" width="21.42578125" style="4" customWidth="1"/>
    <col min="1265" max="1265" width="22.28515625" style="4" customWidth="1"/>
    <col min="1266" max="1266" width="20.7109375" style="4" customWidth="1"/>
    <col min="1267" max="1267" width="18" style="4" customWidth="1"/>
    <col min="1268" max="1268" width="14.28515625" style="4" customWidth="1"/>
    <col min="1269" max="1269" width="19.140625" style="4" customWidth="1"/>
    <col min="1270" max="1273" width="0" style="4" hidden="1" customWidth="1"/>
    <col min="1274" max="1274" width="14" style="4" customWidth="1"/>
    <col min="1275" max="1275" width="8.140625" style="4" customWidth="1"/>
    <col min="1276" max="1276" width="21.7109375" style="4" customWidth="1"/>
    <col min="1277" max="1277" width="9.42578125" style="4" customWidth="1"/>
    <col min="1278" max="1278" width="17.140625" style="4" customWidth="1"/>
    <col min="1279" max="1279" width="17.7109375" style="4" customWidth="1"/>
    <col min="1280" max="1280" width="21.85546875" style="4" customWidth="1"/>
    <col min="1281" max="1281" width="19.85546875" style="4" customWidth="1"/>
    <col min="1282" max="1282" width="39.7109375" style="4" customWidth="1"/>
    <col min="1283" max="1283" width="23.140625" style="4" customWidth="1"/>
    <col min="1284" max="1284" width="10.7109375" style="4" customWidth="1"/>
    <col min="1285" max="1285" width="14.7109375" style="4" customWidth="1"/>
    <col min="1286" max="1286" width="10.140625" style="4" customWidth="1"/>
    <col min="1287" max="1515" width="9.140625" style="4"/>
    <col min="1516" max="1516" width="18.42578125" style="4" customWidth="1"/>
    <col min="1517" max="1517" width="15.5703125" style="4" customWidth="1"/>
    <col min="1518" max="1518" width="28" style="4" customWidth="1"/>
    <col min="1519" max="1519" width="25.5703125" style="4" customWidth="1"/>
    <col min="1520" max="1520" width="21.42578125" style="4" customWidth="1"/>
    <col min="1521" max="1521" width="22.28515625" style="4" customWidth="1"/>
    <col min="1522" max="1522" width="20.7109375" style="4" customWidth="1"/>
    <col min="1523" max="1523" width="18" style="4" customWidth="1"/>
    <col min="1524" max="1524" width="14.28515625" style="4" customWidth="1"/>
    <col min="1525" max="1525" width="19.140625" style="4" customWidth="1"/>
    <col min="1526" max="1529" width="0" style="4" hidden="1" customWidth="1"/>
    <col min="1530" max="1530" width="14" style="4" customWidth="1"/>
    <col min="1531" max="1531" width="8.140625" style="4" customWidth="1"/>
    <col min="1532" max="1532" width="21.7109375" style="4" customWidth="1"/>
    <col min="1533" max="1533" width="9.42578125" style="4" customWidth="1"/>
    <col min="1534" max="1534" width="17.140625" style="4" customWidth="1"/>
    <col min="1535" max="1535" width="17.7109375" style="4" customWidth="1"/>
    <col min="1536" max="1536" width="21.85546875" style="4" customWidth="1"/>
    <col min="1537" max="1537" width="19.85546875" style="4" customWidth="1"/>
    <col min="1538" max="1538" width="39.7109375" style="4" customWidth="1"/>
    <col min="1539" max="1539" width="23.140625" style="4" customWidth="1"/>
    <col min="1540" max="1540" width="10.7109375" style="4" customWidth="1"/>
    <col min="1541" max="1541" width="14.7109375" style="4" customWidth="1"/>
    <col min="1542" max="1542" width="10.140625" style="4" customWidth="1"/>
    <col min="1543" max="1771" width="9.140625" style="4"/>
    <col min="1772" max="1772" width="18.42578125" style="4" customWidth="1"/>
    <col min="1773" max="1773" width="15.5703125" style="4" customWidth="1"/>
    <col min="1774" max="1774" width="28" style="4" customWidth="1"/>
    <col min="1775" max="1775" width="25.5703125" style="4" customWidth="1"/>
    <col min="1776" max="1776" width="21.42578125" style="4" customWidth="1"/>
    <col min="1777" max="1777" width="22.28515625" style="4" customWidth="1"/>
    <col min="1778" max="1778" width="20.7109375" style="4" customWidth="1"/>
    <col min="1779" max="1779" width="18" style="4" customWidth="1"/>
    <col min="1780" max="1780" width="14.28515625" style="4" customWidth="1"/>
    <col min="1781" max="1781" width="19.140625" style="4" customWidth="1"/>
    <col min="1782" max="1785" width="0" style="4" hidden="1" customWidth="1"/>
    <col min="1786" max="1786" width="14" style="4" customWidth="1"/>
    <col min="1787" max="1787" width="8.140625" style="4" customWidth="1"/>
    <col min="1788" max="1788" width="21.7109375" style="4" customWidth="1"/>
    <col min="1789" max="1789" width="9.42578125" style="4" customWidth="1"/>
    <col min="1790" max="1790" width="17.140625" style="4" customWidth="1"/>
    <col min="1791" max="1791" width="17.7109375" style="4" customWidth="1"/>
    <col min="1792" max="1792" width="21.85546875" style="4" customWidth="1"/>
    <col min="1793" max="1793" width="19.85546875" style="4" customWidth="1"/>
    <col min="1794" max="1794" width="39.7109375" style="4" customWidth="1"/>
    <col min="1795" max="1795" width="23.140625" style="4" customWidth="1"/>
    <col min="1796" max="1796" width="10.7109375" style="4" customWidth="1"/>
    <col min="1797" max="1797" width="14.7109375" style="4" customWidth="1"/>
    <col min="1798" max="1798" width="10.140625" style="4" customWidth="1"/>
    <col min="1799" max="2027" width="9.140625" style="4"/>
    <col min="2028" max="2028" width="18.42578125" style="4" customWidth="1"/>
    <col min="2029" max="2029" width="15.5703125" style="4" customWidth="1"/>
    <col min="2030" max="2030" width="28" style="4" customWidth="1"/>
    <col min="2031" max="2031" width="25.5703125" style="4" customWidth="1"/>
    <col min="2032" max="2032" width="21.42578125" style="4" customWidth="1"/>
    <col min="2033" max="2033" width="22.28515625" style="4" customWidth="1"/>
    <col min="2034" max="2034" width="20.7109375" style="4" customWidth="1"/>
    <col min="2035" max="2035" width="18" style="4" customWidth="1"/>
    <col min="2036" max="2036" width="14.28515625" style="4" customWidth="1"/>
    <col min="2037" max="2037" width="19.140625" style="4" customWidth="1"/>
    <col min="2038" max="2041" width="0" style="4" hidden="1" customWidth="1"/>
    <col min="2042" max="2042" width="14" style="4" customWidth="1"/>
    <col min="2043" max="2043" width="8.140625" style="4" customWidth="1"/>
    <col min="2044" max="2044" width="21.7109375" style="4" customWidth="1"/>
    <col min="2045" max="2045" width="9.42578125" style="4" customWidth="1"/>
    <col min="2046" max="2046" width="17.140625" style="4" customWidth="1"/>
    <col min="2047" max="2047" width="17.7109375" style="4" customWidth="1"/>
    <col min="2048" max="2048" width="21.85546875" style="4" customWidth="1"/>
    <col min="2049" max="2049" width="19.85546875" style="4" customWidth="1"/>
    <col min="2050" max="2050" width="39.7109375" style="4" customWidth="1"/>
    <col min="2051" max="2051" width="23.140625" style="4" customWidth="1"/>
    <col min="2052" max="2052" width="10.7109375" style="4" customWidth="1"/>
    <col min="2053" max="2053" width="14.7109375" style="4" customWidth="1"/>
    <col min="2054" max="2054" width="10.140625" style="4" customWidth="1"/>
    <col min="2055" max="2283" width="9.140625" style="4"/>
    <col min="2284" max="2284" width="18.42578125" style="4" customWidth="1"/>
    <col min="2285" max="2285" width="15.5703125" style="4" customWidth="1"/>
    <col min="2286" max="2286" width="28" style="4" customWidth="1"/>
    <col min="2287" max="2287" width="25.5703125" style="4" customWidth="1"/>
    <col min="2288" max="2288" width="21.42578125" style="4" customWidth="1"/>
    <col min="2289" max="2289" width="22.28515625" style="4" customWidth="1"/>
    <col min="2290" max="2290" width="20.7109375" style="4" customWidth="1"/>
    <col min="2291" max="2291" width="18" style="4" customWidth="1"/>
    <col min="2292" max="2292" width="14.28515625" style="4" customWidth="1"/>
    <col min="2293" max="2293" width="19.140625" style="4" customWidth="1"/>
    <col min="2294" max="2297" width="0" style="4" hidden="1" customWidth="1"/>
    <col min="2298" max="2298" width="14" style="4" customWidth="1"/>
    <col min="2299" max="2299" width="8.140625" style="4" customWidth="1"/>
    <col min="2300" max="2300" width="21.7109375" style="4" customWidth="1"/>
    <col min="2301" max="2301" width="9.42578125" style="4" customWidth="1"/>
    <col min="2302" max="2302" width="17.140625" style="4" customWidth="1"/>
    <col min="2303" max="2303" width="17.7109375" style="4" customWidth="1"/>
    <col min="2304" max="2304" width="21.85546875" style="4" customWidth="1"/>
    <col min="2305" max="2305" width="19.85546875" style="4" customWidth="1"/>
    <col min="2306" max="2306" width="39.7109375" style="4" customWidth="1"/>
    <col min="2307" max="2307" width="23.140625" style="4" customWidth="1"/>
    <col min="2308" max="2308" width="10.7109375" style="4" customWidth="1"/>
    <col min="2309" max="2309" width="14.7109375" style="4" customWidth="1"/>
    <col min="2310" max="2310" width="10.140625" style="4" customWidth="1"/>
    <col min="2311" max="2539" width="9.140625" style="4"/>
    <col min="2540" max="2540" width="18.42578125" style="4" customWidth="1"/>
    <col min="2541" max="2541" width="15.5703125" style="4" customWidth="1"/>
    <col min="2542" max="2542" width="28" style="4" customWidth="1"/>
    <col min="2543" max="2543" width="25.5703125" style="4" customWidth="1"/>
    <col min="2544" max="2544" width="21.42578125" style="4" customWidth="1"/>
    <col min="2545" max="2545" width="22.28515625" style="4" customWidth="1"/>
    <col min="2546" max="2546" width="20.7109375" style="4" customWidth="1"/>
    <col min="2547" max="2547" width="18" style="4" customWidth="1"/>
    <col min="2548" max="2548" width="14.28515625" style="4" customWidth="1"/>
    <col min="2549" max="2549" width="19.140625" style="4" customWidth="1"/>
    <col min="2550" max="2553" width="0" style="4" hidden="1" customWidth="1"/>
    <col min="2554" max="2554" width="14" style="4" customWidth="1"/>
    <col min="2555" max="2555" width="8.140625" style="4" customWidth="1"/>
    <col min="2556" max="2556" width="21.7109375" style="4" customWidth="1"/>
    <col min="2557" max="2557" width="9.42578125" style="4" customWidth="1"/>
    <col min="2558" max="2558" width="17.140625" style="4" customWidth="1"/>
    <col min="2559" max="2559" width="17.7109375" style="4" customWidth="1"/>
    <col min="2560" max="2560" width="21.85546875" style="4" customWidth="1"/>
    <col min="2561" max="2561" width="19.85546875" style="4" customWidth="1"/>
    <col min="2562" max="2562" width="39.7109375" style="4" customWidth="1"/>
    <col min="2563" max="2563" width="23.140625" style="4" customWidth="1"/>
    <col min="2564" max="2564" width="10.7109375" style="4" customWidth="1"/>
    <col min="2565" max="2565" width="14.7109375" style="4" customWidth="1"/>
    <col min="2566" max="2566" width="10.140625" style="4" customWidth="1"/>
    <col min="2567" max="2795" width="9.140625" style="4"/>
    <col min="2796" max="2796" width="18.42578125" style="4" customWidth="1"/>
    <col min="2797" max="2797" width="15.5703125" style="4" customWidth="1"/>
    <col min="2798" max="2798" width="28" style="4" customWidth="1"/>
    <col min="2799" max="2799" width="25.5703125" style="4" customWidth="1"/>
    <col min="2800" max="2800" width="21.42578125" style="4" customWidth="1"/>
    <col min="2801" max="2801" width="22.28515625" style="4" customWidth="1"/>
    <col min="2802" max="2802" width="20.7109375" style="4" customWidth="1"/>
    <col min="2803" max="2803" width="18" style="4" customWidth="1"/>
    <col min="2804" max="2804" width="14.28515625" style="4" customWidth="1"/>
    <col min="2805" max="2805" width="19.140625" style="4" customWidth="1"/>
    <col min="2806" max="2809" width="0" style="4" hidden="1" customWidth="1"/>
    <col min="2810" max="2810" width="14" style="4" customWidth="1"/>
    <col min="2811" max="2811" width="8.140625" style="4" customWidth="1"/>
    <col min="2812" max="2812" width="21.7109375" style="4" customWidth="1"/>
    <col min="2813" max="2813" width="9.42578125" style="4" customWidth="1"/>
    <col min="2814" max="2814" width="17.140625" style="4" customWidth="1"/>
    <col min="2815" max="2815" width="17.7109375" style="4" customWidth="1"/>
    <col min="2816" max="2816" width="21.85546875" style="4" customWidth="1"/>
    <col min="2817" max="2817" width="19.85546875" style="4" customWidth="1"/>
    <col min="2818" max="2818" width="39.7109375" style="4" customWidth="1"/>
    <col min="2819" max="2819" width="23.140625" style="4" customWidth="1"/>
    <col min="2820" max="2820" width="10.7109375" style="4" customWidth="1"/>
    <col min="2821" max="2821" width="14.7109375" style="4" customWidth="1"/>
    <col min="2822" max="2822" width="10.140625" style="4" customWidth="1"/>
    <col min="2823" max="3051" width="9.140625" style="4"/>
    <col min="3052" max="3052" width="18.42578125" style="4" customWidth="1"/>
    <col min="3053" max="3053" width="15.5703125" style="4" customWidth="1"/>
    <col min="3054" max="3054" width="28" style="4" customWidth="1"/>
    <col min="3055" max="3055" width="25.5703125" style="4" customWidth="1"/>
    <col min="3056" max="3056" width="21.42578125" style="4" customWidth="1"/>
    <col min="3057" max="3057" width="22.28515625" style="4" customWidth="1"/>
    <col min="3058" max="3058" width="20.7109375" style="4" customWidth="1"/>
    <col min="3059" max="3059" width="18" style="4" customWidth="1"/>
    <col min="3060" max="3060" width="14.28515625" style="4" customWidth="1"/>
    <col min="3061" max="3061" width="19.140625" style="4" customWidth="1"/>
    <col min="3062" max="3065" width="0" style="4" hidden="1" customWidth="1"/>
    <col min="3066" max="3066" width="14" style="4" customWidth="1"/>
    <col min="3067" max="3067" width="8.140625" style="4" customWidth="1"/>
    <col min="3068" max="3068" width="21.7109375" style="4" customWidth="1"/>
    <col min="3069" max="3069" width="9.42578125" style="4" customWidth="1"/>
    <col min="3070" max="3070" width="17.140625" style="4" customWidth="1"/>
    <col min="3071" max="3071" width="17.7109375" style="4" customWidth="1"/>
    <col min="3072" max="3072" width="21.85546875" style="4" customWidth="1"/>
    <col min="3073" max="3073" width="19.85546875" style="4" customWidth="1"/>
    <col min="3074" max="3074" width="39.7109375" style="4" customWidth="1"/>
    <col min="3075" max="3075" width="23.140625" style="4" customWidth="1"/>
    <col min="3076" max="3076" width="10.7109375" style="4" customWidth="1"/>
    <col min="3077" max="3077" width="14.7109375" style="4" customWidth="1"/>
    <col min="3078" max="3078" width="10.140625" style="4" customWidth="1"/>
    <col min="3079" max="3307" width="9.140625" style="4"/>
    <col min="3308" max="3308" width="18.42578125" style="4" customWidth="1"/>
    <col min="3309" max="3309" width="15.5703125" style="4" customWidth="1"/>
    <col min="3310" max="3310" width="28" style="4" customWidth="1"/>
    <col min="3311" max="3311" width="25.5703125" style="4" customWidth="1"/>
    <col min="3312" max="3312" width="21.42578125" style="4" customWidth="1"/>
    <col min="3313" max="3313" width="22.28515625" style="4" customWidth="1"/>
    <col min="3314" max="3314" width="20.7109375" style="4" customWidth="1"/>
    <col min="3315" max="3315" width="18" style="4" customWidth="1"/>
    <col min="3316" max="3316" width="14.28515625" style="4" customWidth="1"/>
    <col min="3317" max="3317" width="19.140625" style="4" customWidth="1"/>
    <col min="3318" max="3321" width="0" style="4" hidden="1" customWidth="1"/>
    <col min="3322" max="3322" width="14" style="4" customWidth="1"/>
    <col min="3323" max="3323" width="8.140625" style="4" customWidth="1"/>
    <col min="3324" max="3324" width="21.7109375" style="4" customWidth="1"/>
    <col min="3325" max="3325" width="9.42578125" style="4" customWidth="1"/>
    <col min="3326" max="3326" width="17.140625" style="4" customWidth="1"/>
    <col min="3327" max="3327" width="17.7109375" style="4" customWidth="1"/>
    <col min="3328" max="3328" width="21.85546875" style="4" customWidth="1"/>
    <col min="3329" max="3329" width="19.85546875" style="4" customWidth="1"/>
    <col min="3330" max="3330" width="39.7109375" style="4" customWidth="1"/>
    <col min="3331" max="3331" width="23.140625" style="4" customWidth="1"/>
    <col min="3332" max="3332" width="10.7109375" style="4" customWidth="1"/>
    <col min="3333" max="3333" width="14.7109375" style="4" customWidth="1"/>
    <col min="3334" max="3334" width="10.140625" style="4" customWidth="1"/>
    <col min="3335" max="3563" width="9.140625" style="4"/>
    <col min="3564" max="3564" width="18.42578125" style="4" customWidth="1"/>
    <col min="3565" max="3565" width="15.5703125" style="4" customWidth="1"/>
    <col min="3566" max="3566" width="28" style="4" customWidth="1"/>
    <col min="3567" max="3567" width="25.5703125" style="4" customWidth="1"/>
    <col min="3568" max="3568" width="21.42578125" style="4" customWidth="1"/>
    <col min="3569" max="3569" width="22.28515625" style="4" customWidth="1"/>
    <col min="3570" max="3570" width="20.7109375" style="4" customWidth="1"/>
    <col min="3571" max="3571" width="18" style="4" customWidth="1"/>
    <col min="3572" max="3572" width="14.28515625" style="4" customWidth="1"/>
    <col min="3573" max="3573" width="19.140625" style="4" customWidth="1"/>
    <col min="3574" max="3577" width="0" style="4" hidden="1" customWidth="1"/>
    <col min="3578" max="3578" width="14" style="4" customWidth="1"/>
    <col min="3579" max="3579" width="8.140625" style="4" customWidth="1"/>
    <col min="3580" max="3580" width="21.7109375" style="4" customWidth="1"/>
    <col min="3581" max="3581" width="9.42578125" style="4" customWidth="1"/>
    <col min="3582" max="3582" width="17.140625" style="4" customWidth="1"/>
    <col min="3583" max="3583" width="17.7109375" style="4" customWidth="1"/>
    <col min="3584" max="3584" width="21.85546875" style="4" customWidth="1"/>
    <col min="3585" max="3585" width="19.85546875" style="4" customWidth="1"/>
    <col min="3586" max="3586" width="39.7109375" style="4" customWidth="1"/>
    <col min="3587" max="3587" width="23.140625" style="4" customWidth="1"/>
    <col min="3588" max="3588" width="10.7109375" style="4" customWidth="1"/>
    <col min="3589" max="3589" width="14.7109375" style="4" customWidth="1"/>
    <col min="3590" max="3590" width="10.140625" style="4" customWidth="1"/>
    <col min="3591" max="3819" width="9.140625" style="4"/>
    <col min="3820" max="3820" width="18.42578125" style="4" customWidth="1"/>
    <col min="3821" max="3821" width="15.5703125" style="4" customWidth="1"/>
    <col min="3822" max="3822" width="28" style="4" customWidth="1"/>
    <col min="3823" max="3823" width="25.5703125" style="4" customWidth="1"/>
    <col min="3824" max="3824" width="21.42578125" style="4" customWidth="1"/>
    <col min="3825" max="3825" width="22.28515625" style="4" customWidth="1"/>
    <col min="3826" max="3826" width="20.7109375" style="4" customWidth="1"/>
    <col min="3827" max="3827" width="18" style="4" customWidth="1"/>
    <col min="3828" max="3828" width="14.28515625" style="4" customWidth="1"/>
    <col min="3829" max="3829" width="19.140625" style="4" customWidth="1"/>
    <col min="3830" max="3833" width="0" style="4" hidden="1" customWidth="1"/>
    <col min="3834" max="3834" width="14" style="4" customWidth="1"/>
    <col min="3835" max="3835" width="8.140625" style="4" customWidth="1"/>
    <col min="3836" max="3836" width="21.7109375" style="4" customWidth="1"/>
    <col min="3837" max="3837" width="9.42578125" style="4" customWidth="1"/>
    <col min="3838" max="3838" width="17.140625" style="4" customWidth="1"/>
    <col min="3839" max="3839" width="17.7109375" style="4" customWidth="1"/>
    <col min="3840" max="3840" width="21.85546875" style="4" customWidth="1"/>
    <col min="3841" max="3841" width="19.85546875" style="4" customWidth="1"/>
    <col min="3842" max="3842" width="39.7109375" style="4" customWidth="1"/>
    <col min="3843" max="3843" width="23.140625" style="4" customWidth="1"/>
    <col min="3844" max="3844" width="10.7109375" style="4" customWidth="1"/>
    <col min="3845" max="3845" width="14.7109375" style="4" customWidth="1"/>
    <col min="3846" max="3846" width="10.140625" style="4" customWidth="1"/>
    <col min="3847" max="4075" width="9.140625" style="4"/>
    <col min="4076" max="4076" width="18.42578125" style="4" customWidth="1"/>
    <col min="4077" max="4077" width="15.5703125" style="4" customWidth="1"/>
    <col min="4078" max="4078" width="28" style="4" customWidth="1"/>
    <col min="4079" max="4079" width="25.5703125" style="4" customWidth="1"/>
    <col min="4080" max="4080" width="21.42578125" style="4" customWidth="1"/>
    <col min="4081" max="4081" width="22.28515625" style="4" customWidth="1"/>
    <col min="4082" max="4082" width="20.7109375" style="4" customWidth="1"/>
    <col min="4083" max="4083" width="18" style="4" customWidth="1"/>
    <col min="4084" max="4084" width="14.28515625" style="4" customWidth="1"/>
    <col min="4085" max="4085" width="19.140625" style="4" customWidth="1"/>
    <col min="4086" max="4089" width="0" style="4" hidden="1" customWidth="1"/>
    <col min="4090" max="4090" width="14" style="4" customWidth="1"/>
    <col min="4091" max="4091" width="8.140625" style="4" customWidth="1"/>
    <col min="4092" max="4092" width="21.7109375" style="4" customWidth="1"/>
    <col min="4093" max="4093" width="9.42578125" style="4" customWidth="1"/>
    <col min="4094" max="4094" width="17.140625" style="4" customWidth="1"/>
    <col min="4095" max="4095" width="17.7109375" style="4" customWidth="1"/>
    <col min="4096" max="4096" width="21.85546875" style="4" customWidth="1"/>
    <col min="4097" max="4097" width="19.85546875" style="4" customWidth="1"/>
    <col min="4098" max="4098" width="39.7109375" style="4" customWidth="1"/>
    <col min="4099" max="4099" width="23.140625" style="4" customWidth="1"/>
    <col min="4100" max="4100" width="10.7109375" style="4" customWidth="1"/>
    <col min="4101" max="4101" width="14.7109375" style="4" customWidth="1"/>
    <col min="4102" max="4102" width="10.140625" style="4" customWidth="1"/>
    <col min="4103" max="4331" width="9.140625" style="4"/>
    <col min="4332" max="4332" width="18.42578125" style="4" customWidth="1"/>
    <col min="4333" max="4333" width="15.5703125" style="4" customWidth="1"/>
    <col min="4334" max="4334" width="28" style="4" customWidth="1"/>
    <col min="4335" max="4335" width="25.5703125" style="4" customWidth="1"/>
    <col min="4336" max="4336" width="21.42578125" style="4" customWidth="1"/>
    <col min="4337" max="4337" width="22.28515625" style="4" customWidth="1"/>
    <col min="4338" max="4338" width="20.7109375" style="4" customWidth="1"/>
    <col min="4339" max="4339" width="18" style="4" customWidth="1"/>
    <col min="4340" max="4340" width="14.28515625" style="4" customWidth="1"/>
    <col min="4341" max="4341" width="19.140625" style="4" customWidth="1"/>
    <col min="4342" max="4345" width="0" style="4" hidden="1" customWidth="1"/>
    <col min="4346" max="4346" width="14" style="4" customWidth="1"/>
    <col min="4347" max="4347" width="8.140625" style="4" customWidth="1"/>
    <col min="4348" max="4348" width="21.7109375" style="4" customWidth="1"/>
    <col min="4349" max="4349" width="9.42578125" style="4" customWidth="1"/>
    <col min="4350" max="4350" width="17.140625" style="4" customWidth="1"/>
    <col min="4351" max="4351" width="17.7109375" style="4" customWidth="1"/>
    <col min="4352" max="4352" width="21.85546875" style="4" customWidth="1"/>
    <col min="4353" max="4353" width="19.85546875" style="4" customWidth="1"/>
    <col min="4354" max="4354" width="39.7109375" style="4" customWidth="1"/>
    <col min="4355" max="4355" width="23.140625" style="4" customWidth="1"/>
    <col min="4356" max="4356" width="10.7109375" style="4" customWidth="1"/>
    <col min="4357" max="4357" width="14.7109375" style="4" customWidth="1"/>
    <col min="4358" max="4358" width="10.140625" style="4" customWidth="1"/>
    <col min="4359" max="4587" width="9.140625" style="4"/>
    <col min="4588" max="4588" width="18.42578125" style="4" customWidth="1"/>
    <col min="4589" max="4589" width="15.5703125" style="4" customWidth="1"/>
    <col min="4590" max="4590" width="28" style="4" customWidth="1"/>
    <col min="4591" max="4591" width="25.5703125" style="4" customWidth="1"/>
    <col min="4592" max="4592" width="21.42578125" style="4" customWidth="1"/>
    <col min="4593" max="4593" width="22.28515625" style="4" customWidth="1"/>
    <col min="4594" max="4594" width="20.7109375" style="4" customWidth="1"/>
    <col min="4595" max="4595" width="18" style="4" customWidth="1"/>
    <col min="4596" max="4596" width="14.28515625" style="4" customWidth="1"/>
    <col min="4597" max="4597" width="19.140625" style="4" customWidth="1"/>
    <col min="4598" max="4601" width="0" style="4" hidden="1" customWidth="1"/>
    <col min="4602" max="4602" width="14" style="4" customWidth="1"/>
    <col min="4603" max="4603" width="8.140625" style="4" customWidth="1"/>
    <col min="4604" max="4604" width="21.7109375" style="4" customWidth="1"/>
    <col min="4605" max="4605" width="9.42578125" style="4" customWidth="1"/>
    <col min="4606" max="4606" width="17.140625" style="4" customWidth="1"/>
    <col min="4607" max="4607" width="17.7109375" style="4" customWidth="1"/>
    <col min="4608" max="4608" width="21.85546875" style="4" customWidth="1"/>
    <col min="4609" max="4609" width="19.85546875" style="4" customWidth="1"/>
    <col min="4610" max="4610" width="39.7109375" style="4" customWidth="1"/>
    <col min="4611" max="4611" width="23.140625" style="4" customWidth="1"/>
    <col min="4612" max="4612" width="10.7109375" style="4" customWidth="1"/>
    <col min="4613" max="4613" width="14.7109375" style="4" customWidth="1"/>
    <col min="4614" max="4614" width="10.140625" style="4" customWidth="1"/>
    <col min="4615" max="4843" width="9.140625" style="4"/>
    <col min="4844" max="4844" width="18.42578125" style="4" customWidth="1"/>
    <col min="4845" max="4845" width="15.5703125" style="4" customWidth="1"/>
    <col min="4846" max="4846" width="28" style="4" customWidth="1"/>
    <col min="4847" max="4847" width="25.5703125" style="4" customWidth="1"/>
    <col min="4848" max="4848" width="21.42578125" style="4" customWidth="1"/>
    <col min="4849" max="4849" width="22.28515625" style="4" customWidth="1"/>
    <col min="4850" max="4850" width="20.7109375" style="4" customWidth="1"/>
    <col min="4851" max="4851" width="18" style="4" customWidth="1"/>
    <col min="4852" max="4852" width="14.28515625" style="4" customWidth="1"/>
    <col min="4853" max="4853" width="19.140625" style="4" customWidth="1"/>
    <col min="4854" max="4857" width="0" style="4" hidden="1" customWidth="1"/>
    <col min="4858" max="4858" width="14" style="4" customWidth="1"/>
    <col min="4859" max="4859" width="8.140625" style="4" customWidth="1"/>
    <col min="4860" max="4860" width="21.7109375" style="4" customWidth="1"/>
    <col min="4861" max="4861" width="9.42578125" style="4" customWidth="1"/>
    <col min="4862" max="4862" width="17.140625" style="4" customWidth="1"/>
    <col min="4863" max="4863" width="17.7109375" style="4" customWidth="1"/>
    <col min="4864" max="4864" width="21.85546875" style="4" customWidth="1"/>
    <col min="4865" max="4865" width="19.85546875" style="4" customWidth="1"/>
    <col min="4866" max="4866" width="39.7109375" style="4" customWidth="1"/>
    <col min="4867" max="4867" width="23.140625" style="4" customWidth="1"/>
    <col min="4868" max="4868" width="10.7109375" style="4" customWidth="1"/>
    <col min="4869" max="4869" width="14.7109375" style="4" customWidth="1"/>
    <col min="4870" max="4870" width="10.140625" style="4" customWidth="1"/>
    <col min="4871" max="5099" width="9.140625" style="4"/>
    <col min="5100" max="5100" width="18.42578125" style="4" customWidth="1"/>
    <col min="5101" max="5101" width="15.5703125" style="4" customWidth="1"/>
    <col min="5102" max="5102" width="28" style="4" customWidth="1"/>
    <col min="5103" max="5103" width="25.5703125" style="4" customWidth="1"/>
    <col min="5104" max="5104" width="21.42578125" style="4" customWidth="1"/>
    <col min="5105" max="5105" width="22.28515625" style="4" customWidth="1"/>
    <col min="5106" max="5106" width="20.7109375" style="4" customWidth="1"/>
    <col min="5107" max="5107" width="18" style="4" customWidth="1"/>
    <col min="5108" max="5108" width="14.28515625" style="4" customWidth="1"/>
    <col min="5109" max="5109" width="19.140625" style="4" customWidth="1"/>
    <col min="5110" max="5113" width="0" style="4" hidden="1" customWidth="1"/>
    <col min="5114" max="5114" width="14" style="4" customWidth="1"/>
    <col min="5115" max="5115" width="8.140625" style="4" customWidth="1"/>
    <col min="5116" max="5116" width="21.7109375" style="4" customWidth="1"/>
    <col min="5117" max="5117" width="9.42578125" style="4" customWidth="1"/>
    <col min="5118" max="5118" width="17.140625" style="4" customWidth="1"/>
    <col min="5119" max="5119" width="17.7109375" style="4" customWidth="1"/>
    <col min="5120" max="5120" width="21.85546875" style="4" customWidth="1"/>
    <col min="5121" max="5121" width="19.85546875" style="4" customWidth="1"/>
    <col min="5122" max="5122" width="39.7109375" style="4" customWidth="1"/>
    <col min="5123" max="5123" width="23.140625" style="4" customWidth="1"/>
    <col min="5124" max="5124" width="10.7109375" style="4" customWidth="1"/>
    <col min="5125" max="5125" width="14.7109375" style="4" customWidth="1"/>
    <col min="5126" max="5126" width="10.140625" style="4" customWidth="1"/>
    <col min="5127" max="5355" width="9.140625" style="4"/>
    <col min="5356" max="5356" width="18.42578125" style="4" customWidth="1"/>
    <col min="5357" max="5357" width="15.5703125" style="4" customWidth="1"/>
    <col min="5358" max="5358" width="28" style="4" customWidth="1"/>
    <col min="5359" max="5359" width="25.5703125" style="4" customWidth="1"/>
    <col min="5360" max="5360" width="21.42578125" style="4" customWidth="1"/>
    <col min="5361" max="5361" width="22.28515625" style="4" customWidth="1"/>
    <col min="5362" max="5362" width="20.7109375" style="4" customWidth="1"/>
    <col min="5363" max="5363" width="18" style="4" customWidth="1"/>
    <col min="5364" max="5364" width="14.28515625" style="4" customWidth="1"/>
    <col min="5365" max="5365" width="19.140625" style="4" customWidth="1"/>
    <col min="5366" max="5369" width="0" style="4" hidden="1" customWidth="1"/>
    <col min="5370" max="5370" width="14" style="4" customWidth="1"/>
    <col min="5371" max="5371" width="8.140625" style="4" customWidth="1"/>
    <col min="5372" max="5372" width="21.7109375" style="4" customWidth="1"/>
    <col min="5373" max="5373" width="9.42578125" style="4" customWidth="1"/>
    <col min="5374" max="5374" width="17.140625" style="4" customWidth="1"/>
    <col min="5375" max="5375" width="17.7109375" style="4" customWidth="1"/>
    <col min="5376" max="5376" width="21.85546875" style="4" customWidth="1"/>
    <col min="5377" max="5377" width="19.85546875" style="4" customWidth="1"/>
    <col min="5378" max="5378" width="39.7109375" style="4" customWidth="1"/>
    <col min="5379" max="5379" width="23.140625" style="4" customWidth="1"/>
    <col min="5380" max="5380" width="10.7109375" style="4" customWidth="1"/>
    <col min="5381" max="5381" width="14.7109375" style="4" customWidth="1"/>
    <col min="5382" max="5382" width="10.140625" style="4" customWidth="1"/>
    <col min="5383" max="5611" width="9.140625" style="4"/>
    <col min="5612" max="5612" width="18.42578125" style="4" customWidth="1"/>
    <col min="5613" max="5613" width="15.5703125" style="4" customWidth="1"/>
    <col min="5614" max="5614" width="28" style="4" customWidth="1"/>
    <col min="5615" max="5615" width="25.5703125" style="4" customWidth="1"/>
    <col min="5616" max="5616" width="21.42578125" style="4" customWidth="1"/>
    <col min="5617" max="5617" width="22.28515625" style="4" customWidth="1"/>
    <col min="5618" max="5618" width="20.7109375" style="4" customWidth="1"/>
    <col min="5619" max="5619" width="18" style="4" customWidth="1"/>
    <col min="5620" max="5620" width="14.28515625" style="4" customWidth="1"/>
    <col min="5621" max="5621" width="19.140625" style="4" customWidth="1"/>
    <col min="5622" max="5625" width="0" style="4" hidden="1" customWidth="1"/>
    <col min="5626" max="5626" width="14" style="4" customWidth="1"/>
    <col min="5627" max="5627" width="8.140625" style="4" customWidth="1"/>
    <col min="5628" max="5628" width="21.7109375" style="4" customWidth="1"/>
    <col min="5629" max="5629" width="9.42578125" style="4" customWidth="1"/>
    <col min="5630" max="5630" width="17.140625" style="4" customWidth="1"/>
    <col min="5631" max="5631" width="17.7109375" style="4" customWidth="1"/>
    <col min="5632" max="5632" width="21.85546875" style="4" customWidth="1"/>
    <col min="5633" max="5633" width="19.85546875" style="4" customWidth="1"/>
    <col min="5634" max="5634" width="39.7109375" style="4" customWidth="1"/>
    <col min="5635" max="5635" width="23.140625" style="4" customWidth="1"/>
    <col min="5636" max="5636" width="10.7109375" style="4" customWidth="1"/>
    <col min="5637" max="5637" width="14.7109375" style="4" customWidth="1"/>
    <col min="5638" max="5638" width="10.140625" style="4" customWidth="1"/>
    <col min="5639" max="5867" width="9.140625" style="4"/>
    <col min="5868" max="5868" width="18.42578125" style="4" customWidth="1"/>
    <col min="5869" max="5869" width="15.5703125" style="4" customWidth="1"/>
    <col min="5870" max="5870" width="28" style="4" customWidth="1"/>
    <col min="5871" max="5871" width="25.5703125" style="4" customWidth="1"/>
    <col min="5872" max="5872" width="21.42578125" style="4" customWidth="1"/>
    <col min="5873" max="5873" width="22.28515625" style="4" customWidth="1"/>
    <col min="5874" max="5874" width="20.7109375" style="4" customWidth="1"/>
    <col min="5875" max="5875" width="18" style="4" customWidth="1"/>
    <col min="5876" max="5876" width="14.28515625" style="4" customWidth="1"/>
    <col min="5877" max="5877" width="19.140625" style="4" customWidth="1"/>
    <col min="5878" max="5881" width="0" style="4" hidden="1" customWidth="1"/>
    <col min="5882" max="5882" width="14" style="4" customWidth="1"/>
    <col min="5883" max="5883" width="8.140625" style="4" customWidth="1"/>
    <col min="5884" max="5884" width="21.7109375" style="4" customWidth="1"/>
    <col min="5885" max="5885" width="9.42578125" style="4" customWidth="1"/>
    <col min="5886" max="5886" width="17.140625" style="4" customWidth="1"/>
    <col min="5887" max="5887" width="17.7109375" style="4" customWidth="1"/>
    <col min="5888" max="5888" width="21.85546875" style="4" customWidth="1"/>
    <col min="5889" max="5889" width="19.85546875" style="4" customWidth="1"/>
    <col min="5890" max="5890" width="39.7109375" style="4" customWidth="1"/>
    <col min="5891" max="5891" width="23.140625" style="4" customWidth="1"/>
    <col min="5892" max="5892" width="10.7109375" style="4" customWidth="1"/>
    <col min="5893" max="5893" width="14.7109375" style="4" customWidth="1"/>
    <col min="5894" max="5894" width="10.140625" style="4" customWidth="1"/>
    <col min="5895" max="6123" width="9.140625" style="4"/>
    <col min="6124" max="6124" width="18.42578125" style="4" customWidth="1"/>
    <col min="6125" max="6125" width="15.5703125" style="4" customWidth="1"/>
    <col min="6126" max="6126" width="28" style="4" customWidth="1"/>
    <col min="6127" max="6127" width="25.5703125" style="4" customWidth="1"/>
    <col min="6128" max="6128" width="21.42578125" style="4" customWidth="1"/>
    <col min="6129" max="6129" width="22.28515625" style="4" customWidth="1"/>
    <col min="6130" max="6130" width="20.7109375" style="4" customWidth="1"/>
    <col min="6131" max="6131" width="18" style="4" customWidth="1"/>
    <col min="6132" max="6132" width="14.28515625" style="4" customWidth="1"/>
    <col min="6133" max="6133" width="19.140625" style="4" customWidth="1"/>
    <col min="6134" max="6137" width="0" style="4" hidden="1" customWidth="1"/>
    <col min="6138" max="6138" width="14" style="4" customWidth="1"/>
    <col min="6139" max="6139" width="8.140625" style="4" customWidth="1"/>
    <col min="6140" max="6140" width="21.7109375" style="4" customWidth="1"/>
    <col min="6141" max="6141" width="9.42578125" style="4" customWidth="1"/>
    <col min="6142" max="6142" width="17.140625" style="4" customWidth="1"/>
    <col min="6143" max="6143" width="17.7109375" style="4" customWidth="1"/>
    <col min="6144" max="6144" width="21.85546875" style="4" customWidth="1"/>
    <col min="6145" max="6145" width="19.85546875" style="4" customWidth="1"/>
    <col min="6146" max="6146" width="39.7109375" style="4" customWidth="1"/>
    <col min="6147" max="6147" width="23.140625" style="4" customWidth="1"/>
    <col min="6148" max="6148" width="10.7109375" style="4" customWidth="1"/>
    <col min="6149" max="6149" width="14.7109375" style="4" customWidth="1"/>
    <col min="6150" max="6150" width="10.140625" style="4" customWidth="1"/>
    <col min="6151" max="6379" width="9.140625" style="4"/>
    <col min="6380" max="6380" width="18.42578125" style="4" customWidth="1"/>
    <col min="6381" max="6381" width="15.5703125" style="4" customWidth="1"/>
    <col min="6382" max="6382" width="28" style="4" customWidth="1"/>
    <col min="6383" max="6383" width="25.5703125" style="4" customWidth="1"/>
    <col min="6384" max="6384" width="21.42578125" style="4" customWidth="1"/>
    <col min="6385" max="6385" width="22.28515625" style="4" customWidth="1"/>
    <col min="6386" max="6386" width="20.7109375" style="4" customWidth="1"/>
    <col min="6387" max="6387" width="18" style="4" customWidth="1"/>
    <col min="6388" max="6388" width="14.28515625" style="4" customWidth="1"/>
    <col min="6389" max="6389" width="19.140625" style="4" customWidth="1"/>
    <col min="6390" max="6393" width="0" style="4" hidden="1" customWidth="1"/>
    <col min="6394" max="6394" width="14" style="4" customWidth="1"/>
    <col min="6395" max="6395" width="8.140625" style="4" customWidth="1"/>
    <col min="6396" max="6396" width="21.7109375" style="4" customWidth="1"/>
    <col min="6397" max="6397" width="9.42578125" style="4" customWidth="1"/>
    <col min="6398" max="6398" width="17.140625" style="4" customWidth="1"/>
    <col min="6399" max="6399" width="17.7109375" style="4" customWidth="1"/>
    <col min="6400" max="6400" width="21.85546875" style="4" customWidth="1"/>
    <col min="6401" max="6401" width="19.85546875" style="4" customWidth="1"/>
    <col min="6402" max="6402" width="39.7109375" style="4" customWidth="1"/>
    <col min="6403" max="6403" width="23.140625" style="4" customWidth="1"/>
    <col min="6404" max="6404" width="10.7109375" style="4" customWidth="1"/>
    <col min="6405" max="6405" width="14.7109375" style="4" customWidth="1"/>
    <col min="6406" max="6406" width="10.140625" style="4" customWidth="1"/>
    <col min="6407" max="6635" width="9.140625" style="4"/>
    <col min="6636" max="6636" width="18.42578125" style="4" customWidth="1"/>
    <col min="6637" max="6637" width="15.5703125" style="4" customWidth="1"/>
    <col min="6638" max="6638" width="28" style="4" customWidth="1"/>
    <col min="6639" max="6639" width="25.5703125" style="4" customWidth="1"/>
    <col min="6640" max="6640" width="21.42578125" style="4" customWidth="1"/>
    <col min="6641" max="6641" width="22.28515625" style="4" customWidth="1"/>
    <col min="6642" max="6642" width="20.7109375" style="4" customWidth="1"/>
    <col min="6643" max="6643" width="18" style="4" customWidth="1"/>
    <col min="6644" max="6644" width="14.28515625" style="4" customWidth="1"/>
    <col min="6645" max="6645" width="19.140625" style="4" customWidth="1"/>
    <col min="6646" max="6649" width="0" style="4" hidden="1" customWidth="1"/>
    <col min="6650" max="6650" width="14" style="4" customWidth="1"/>
    <col min="6651" max="6651" width="8.140625" style="4" customWidth="1"/>
    <col min="6652" max="6652" width="21.7109375" style="4" customWidth="1"/>
    <col min="6653" max="6653" width="9.42578125" style="4" customWidth="1"/>
    <col min="6654" max="6654" width="17.140625" style="4" customWidth="1"/>
    <col min="6655" max="6655" width="17.7109375" style="4" customWidth="1"/>
    <col min="6656" max="6656" width="21.85546875" style="4" customWidth="1"/>
    <col min="6657" max="6657" width="19.85546875" style="4" customWidth="1"/>
    <col min="6658" max="6658" width="39.7109375" style="4" customWidth="1"/>
    <col min="6659" max="6659" width="23.140625" style="4" customWidth="1"/>
    <col min="6660" max="6660" width="10.7109375" style="4" customWidth="1"/>
    <col min="6661" max="6661" width="14.7109375" style="4" customWidth="1"/>
    <col min="6662" max="6662" width="10.140625" style="4" customWidth="1"/>
    <col min="6663" max="6891" width="9.140625" style="4"/>
    <col min="6892" max="6892" width="18.42578125" style="4" customWidth="1"/>
    <col min="6893" max="6893" width="15.5703125" style="4" customWidth="1"/>
    <col min="6894" max="6894" width="28" style="4" customWidth="1"/>
    <col min="6895" max="6895" width="25.5703125" style="4" customWidth="1"/>
    <col min="6896" max="6896" width="21.42578125" style="4" customWidth="1"/>
    <col min="6897" max="6897" width="22.28515625" style="4" customWidth="1"/>
    <col min="6898" max="6898" width="20.7109375" style="4" customWidth="1"/>
    <col min="6899" max="6899" width="18" style="4" customWidth="1"/>
    <col min="6900" max="6900" width="14.28515625" style="4" customWidth="1"/>
    <col min="6901" max="6901" width="19.140625" style="4" customWidth="1"/>
    <col min="6902" max="6905" width="0" style="4" hidden="1" customWidth="1"/>
    <col min="6906" max="6906" width="14" style="4" customWidth="1"/>
    <col min="6907" max="6907" width="8.140625" style="4" customWidth="1"/>
    <col min="6908" max="6908" width="21.7109375" style="4" customWidth="1"/>
    <col min="6909" max="6909" width="9.42578125" style="4" customWidth="1"/>
    <col min="6910" max="6910" width="17.140625" style="4" customWidth="1"/>
    <col min="6911" max="6911" width="17.7109375" style="4" customWidth="1"/>
    <col min="6912" max="6912" width="21.85546875" style="4" customWidth="1"/>
    <col min="6913" max="6913" width="19.85546875" style="4" customWidth="1"/>
    <col min="6914" max="6914" width="39.7109375" style="4" customWidth="1"/>
    <col min="6915" max="6915" width="23.140625" style="4" customWidth="1"/>
    <col min="6916" max="6916" width="10.7109375" style="4" customWidth="1"/>
    <col min="6917" max="6917" width="14.7109375" style="4" customWidth="1"/>
    <col min="6918" max="6918" width="10.140625" style="4" customWidth="1"/>
    <col min="6919" max="7147" width="9.140625" style="4"/>
    <col min="7148" max="7148" width="18.42578125" style="4" customWidth="1"/>
    <col min="7149" max="7149" width="15.5703125" style="4" customWidth="1"/>
    <col min="7150" max="7150" width="28" style="4" customWidth="1"/>
    <col min="7151" max="7151" width="25.5703125" style="4" customWidth="1"/>
    <col min="7152" max="7152" width="21.42578125" style="4" customWidth="1"/>
    <col min="7153" max="7153" width="22.28515625" style="4" customWidth="1"/>
    <col min="7154" max="7154" width="20.7109375" style="4" customWidth="1"/>
    <col min="7155" max="7155" width="18" style="4" customWidth="1"/>
    <col min="7156" max="7156" width="14.28515625" style="4" customWidth="1"/>
    <col min="7157" max="7157" width="19.140625" style="4" customWidth="1"/>
    <col min="7158" max="7161" width="0" style="4" hidden="1" customWidth="1"/>
    <col min="7162" max="7162" width="14" style="4" customWidth="1"/>
    <col min="7163" max="7163" width="8.140625" style="4" customWidth="1"/>
    <col min="7164" max="7164" width="21.7109375" style="4" customWidth="1"/>
    <col min="7165" max="7165" width="9.42578125" style="4" customWidth="1"/>
    <col min="7166" max="7166" width="17.140625" style="4" customWidth="1"/>
    <col min="7167" max="7167" width="17.7109375" style="4" customWidth="1"/>
    <col min="7168" max="7168" width="21.85546875" style="4" customWidth="1"/>
    <col min="7169" max="7169" width="19.85546875" style="4" customWidth="1"/>
    <col min="7170" max="7170" width="39.7109375" style="4" customWidth="1"/>
    <col min="7171" max="7171" width="23.140625" style="4" customWidth="1"/>
    <col min="7172" max="7172" width="10.7109375" style="4" customWidth="1"/>
    <col min="7173" max="7173" width="14.7109375" style="4" customWidth="1"/>
    <col min="7174" max="7174" width="10.140625" style="4" customWidth="1"/>
    <col min="7175" max="7403" width="9.140625" style="4"/>
    <col min="7404" max="7404" width="18.42578125" style="4" customWidth="1"/>
    <col min="7405" max="7405" width="15.5703125" style="4" customWidth="1"/>
    <col min="7406" max="7406" width="28" style="4" customWidth="1"/>
    <col min="7407" max="7407" width="25.5703125" style="4" customWidth="1"/>
    <col min="7408" max="7408" width="21.42578125" style="4" customWidth="1"/>
    <col min="7409" max="7409" width="22.28515625" style="4" customWidth="1"/>
    <col min="7410" max="7410" width="20.7109375" style="4" customWidth="1"/>
    <col min="7411" max="7411" width="18" style="4" customWidth="1"/>
    <col min="7412" max="7412" width="14.28515625" style="4" customWidth="1"/>
    <col min="7413" max="7413" width="19.140625" style="4" customWidth="1"/>
    <col min="7414" max="7417" width="0" style="4" hidden="1" customWidth="1"/>
    <col min="7418" max="7418" width="14" style="4" customWidth="1"/>
    <col min="7419" max="7419" width="8.140625" style="4" customWidth="1"/>
    <col min="7420" max="7420" width="21.7109375" style="4" customWidth="1"/>
    <col min="7421" max="7421" width="9.42578125" style="4" customWidth="1"/>
    <col min="7422" max="7422" width="17.140625" style="4" customWidth="1"/>
    <col min="7423" max="7423" width="17.7109375" style="4" customWidth="1"/>
    <col min="7424" max="7424" width="21.85546875" style="4" customWidth="1"/>
    <col min="7425" max="7425" width="19.85546875" style="4" customWidth="1"/>
    <col min="7426" max="7426" width="39.7109375" style="4" customWidth="1"/>
    <col min="7427" max="7427" width="23.140625" style="4" customWidth="1"/>
    <col min="7428" max="7428" width="10.7109375" style="4" customWidth="1"/>
    <col min="7429" max="7429" width="14.7109375" style="4" customWidth="1"/>
    <col min="7430" max="7430" width="10.140625" style="4" customWidth="1"/>
    <col min="7431" max="7659" width="9.140625" style="4"/>
    <col min="7660" max="7660" width="18.42578125" style="4" customWidth="1"/>
    <col min="7661" max="7661" width="15.5703125" style="4" customWidth="1"/>
    <col min="7662" max="7662" width="28" style="4" customWidth="1"/>
    <col min="7663" max="7663" width="25.5703125" style="4" customWidth="1"/>
    <col min="7664" max="7664" width="21.42578125" style="4" customWidth="1"/>
    <col min="7665" max="7665" width="22.28515625" style="4" customWidth="1"/>
    <col min="7666" max="7666" width="20.7109375" style="4" customWidth="1"/>
    <col min="7667" max="7667" width="18" style="4" customWidth="1"/>
    <col min="7668" max="7668" width="14.28515625" style="4" customWidth="1"/>
    <col min="7669" max="7669" width="19.140625" style="4" customWidth="1"/>
    <col min="7670" max="7673" width="0" style="4" hidden="1" customWidth="1"/>
    <col min="7674" max="7674" width="14" style="4" customWidth="1"/>
    <col min="7675" max="7675" width="8.140625" style="4" customWidth="1"/>
    <col min="7676" max="7676" width="21.7109375" style="4" customWidth="1"/>
    <col min="7677" max="7677" width="9.42578125" style="4" customWidth="1"/>
    <col min="7678" max="7678" width="17.140625" style="4" customWidth="1"/>
    <col min="7679" max="7679" width="17.7109375" style="4" customWidth="1"/>
    <col min="7680" max="7680" width="21.85546875" style="4" customWidth="1"/>
    <col min="7681" max="7681" width="19.85546875" style="4" customWidth="1"/>
    <col min="7682" max="7682" width="39.7109375" style="4" customWidth="1"/>
    <col min="7683" max="7683" width="23.140625" style="4" customWidth="1"/>
    <col min="7684" max="7684" width="10.7109375" style="4" customWidth="1"/>
    <col min="7685" max="7685" width="14.7109375" style="4" customWidth="1"/>
    <col min="7686" max="7686" width="10.140625" style="4" customWidth="1"/>
    <col min="7687" max="7915" width="9.140625" style="4"/>
    <col min="7916" max="7916" width="18.42578125" style="4" customWidth="1"/>
    <col min="7917" max="7917" width="15.5703125" style="4" customWidth="1"/>
    <col min="7918" max="7918" width="28" style="4" customWidth="1"/>
    <col min="7919" max="7919" width="25.5703125" style="4" customWidth="1"/>
    <col min="7920" max="7920" width="21.42578125" style="4" customWidth="1"/>
    <col min="7921" max="7921" width="22.28515625" style="4" customWidth="1"/>
    <col min="7922" max="7922" width="20.7109375" style="4" customWidth="1"/>
    <col min="7923" max="7923" width="18" style="4" customWidth="1"/>
    <col min="7924" max="7924" width="14.28515625" style="4" customWidth="1"/>
    <col min="7925" max="7925" width="19.140625" style="4" customWidth="1"/>
    <col min="7926" max="7929" width="0" style="4" hidden="1" customWidth="1"/>
    <col min="7930" max="7930" width="14" style="4" customWidth="1"/>
    <col min="7931" max="7931" width="8.140625" style="4" customWidth="1"/>
    <col min="7932" max="7932" width="21.7109375" style="4" customWidth="1"/>
    <col min="7933" max="7933" width="9.42578125" style="4" customWidth="1"/>
    <col min="7934" max="7934" width="17.140625" style="4" customWidth="1"/>
    <col min="7935" max="7935" width="17.7109375" style="4" customWidth="1"/>
    <col min="7936" max="7936" width="21.85546875" style="4" customWidth="1"/>
    <col min="7937" max="7937" width="19.85546875" style="4" customWidth="1"/>
    <col min="7938" max="7938" width="39.7109375" style="4" customWidth="1"/>
    <col min="7939" max="7939" width="23.140625" style="4" customWidth="1"/>
    <col min="7940" max="7940" width="10.7109375" style="4" customWidth="1"/>
    <col min="7941" max="7941" width="14.7109375" style="4" customWidth="1"/>
    <col min="7942" max="7942" width="10.140625" style="4" customWidth="1"/>
    <col min="7943" max="8171" width="9.140625" style="4"/>
    <col min="8172" max="8172" width="18.42578125" style="4" customWidth="1"/>
    <col min="8173" max="8173" width="15.5703125" style="4" customWidth="1"/>
    <col min="8174" max="8174" width="28" style="4" customWidth="1"/>
    <col min="8175" max="8175" width="25.5703125" style="4" customWidth="1"/>
    <col min="8176" max="8176" width="21.42578125" style="4" customWidth="1"/>
    <col min="8177" max="8177" width="22.28515625" style="4" customWidth="1"/>
    <col min="8178" max="8178" width="20.7109375" style="4" customWidth="1"/>
    <col min="8179" max="8179" width="18" style="4" customWidth="1"/>
    <col min="8180" max="8180" width="14.28515625" style="4" customWidth="1"/>
    <col min="8181" max="8181" width="19.140625" style="4" customWidth="1"/>
    <col min="8182" max="8185" width="0" style="4" hidden="1" customWidth="1"/>
    <col min="8186" max="8186" width="14" style="4" customWidth="1"/>
    <col min="8187" max="8187" width="8.140625" style="4" customWidth="1"/>
    <col min="8188" max="8188" width="21.7109375" style="4" customWidth="1"/>
    <col min="8189" max="8189" width="9.42578125" style="4" customWidth="1"/>
    <col min="8190" max="8190" width="17.140625" style="4" customWidth="1"/>
    <col min="8191" max="8191" width="17.7109375" style="4" customWidth="1"/>
    <col min="8192" max="8192" width="21.85546875" style="4" customWidth="1"/>
    <col min="8193" max="8193" width="19.85546875" style="4" customWidth="1"/>
    <col min="8194" max="8194" width="39.7109375" style="4" customWidth="1"/>
    <col min="8195" max="8195" width="23.140625" style="4" customWidth="1"/>
    <col min="8196" max="8196" width="10.7109375" style="4" customWidth="1"/>
    <col min="8197" max="8197" width="14.7109375" style="4" customWidth="1"/>
    <col min="8198" max="8198" width="10.140625" style="4" customWidth="1"/>
    <col min="8199" max="8427" width="9.140625" style="4"/>
    <col min="8428" max="8428" width="18.42578125" style="4" customWidth="1"/>
    <col min="8429" max="8429" width="15.5703125" style="4" customWidth="1"/>
    <col min="8430" max="8430" width="28" style="4" customWidth="1"/>
    <col min="8431" max="8431" width="25.5703125" style="4" customWidth="1"/>
    <col min="8432" max="8432" width="21.42578125" style="4" customWidth="1"/>
    <col min="8433" max="8433" width="22.28515625" style="4" customWidth="1"/>
    <col min="8434" max="8434" width="20.7109375" style="4" customWidth="1"/>
    <col min="8435" max="8435" width="18" style="4" customWidth="1"/>
    <col min="8436" max="8436" width="14.28515625" style="4" customWidth="1"/>
    <col min="8437" max="8437" width="19.140625" style="4" customWidth="1"/>
    <col min="8438" max="8441" width="0" style="4" hidden="1" customWidth="1"/>
    <col min="8442" max="8442" width="14" style="4" customWidth="1"/>
    <col min="8443" max="8443" width="8.140625" style="4" customWidth="1"/>
    <col min="8444" max="8444" width="21.7109375" style="4" customWidth="1"/>
    <col min="8445" max="8445" width="9.42578125" style="4" customWidth="1"/>
    <col min="8446" max="8446" width="17.140625" style="4" customWidth="1"/>
    <col min="8447" max="8447" width="17.7109375" style="4" customWidth="1"/>
    <col min="8448" max="8448" width="21.85546875" style="4" customWidth="1"/>
    <col min="8449" max="8449" width="19.85546875" style="4" customWidth="1"/>
    <col min="8450" max="8450" width="39.7109375" style="4" customWidth="1"/>
    <col min="8451" max="8451" width="23.140625" style="4" customWidth="1"/>
    <col min="8452" max="8452" width="10.7109375" style="4" customWidth="1"/>
    <col min="8453" max="8453" width="14.7109375" style="4" customWidth="1"/>
    <col min="8454" max="8454" width="10.140625" style="4" customWidth="1"/>
    <col min="8455" max="8683" width="9.140625" style="4"/>
    <col min="8684" max="8684" width="18.42578125" style="4" customWidth="1"/>
    <col min="8685" max="8685" width="15.5703125" style="4" customWidth="1"/>
    <col min="8686" max="8686" width="28" style="4" customWidth="1"/>
    <col min="8687" max="8687" width="25.5703125" style="4" customWidth="1"/>
    <col min="8688" max="8688" width="21.42578125" style="4" customWidth="1"/>
    <col min="8689" max="8689" width="22.28515625" style="4" customWidth="1"/>
    <col min="8690" max="8690" width="20.7109375" style="4" customWidth="1"/>
    <col min="8691" max="8691" width="18" style="4" customWidth="1"/>
    <col min="8692" max="8692" width="14.28515625" style="4" customWidth="1"/>
    <col min="8693" max="8693" width="19.140625" style="4" customWidth="1"/>
    <col min="8694" max="8697" width="0" style="4" hidden="1" customWidth="1"/>
    <col min="8698" max="8698" width="14" style="4" customWidth="1"/>
    <col min="8699" max="8699" width="8.140625" style="4" customWidth="1"/>
    <col min="8700" max="8700" width="21.7109375" style="4" customWidth="1"/>
    <col min="8701" max="8701" width="9.42578125" style="4" customWidth="1"/>
    <col min="8702" max="8702" width="17.140625" style="4" customWidth="1"/>
    <col min="8703" max="8703" width="17.7109375" style="4" customWidth="1"/>
    <col min="8704" max="8704" width="21.85546875" style="4" customWidth="1"/>
    <col min="8705" max="8705" width="19.85546875" style="4" customWidth="1"/>
    <col min="8706" max="8706" width="39.7109375" style="4" customWidth="1"/>
    <col min="8707" max="8707" width="23.140625" style="4" customWidth="1"/>
    <col min="8708" max="8708" width="10.7109375" style="4" customWidth="1"/>
    <col min="8709" max="8709" width="14.7109375" style="4" customWidth="1"/>
    <col min="8710" max="8710" width="10.140625" style="4" customWidth="1"/>
    <col min="8711" max="8939" width="9.140625" style="4"/>
    <col min="8940" max="8940" width="18.42578125" style="4" customWidth="1"/>
    <col min="8941" max="8941" width="15.5703125" style="4" customWidth="1"/>
    <col min="8942" max="8942" width="28" style="4" customWidth="1"/>
    <col min="8943" max="8943" width="25.5703125" style="4" customWidth="1"/>
    <col min="8944" max="8944" width="21.42578125" style="4" customWidth="1"/>
    <col min="8945" max="8945" width="22.28515625" style="4" customWidth="1"/>
    <col min="8946" max="8946" width="20.7109375" style="4" customWidth="1"/>
    <col min="8947" max="8947" width="18" style="4" customWidth="1"/>
    <col min="8948" max="8948" width="14.28515625" style="4" customWidth="1"/>
    <col min="8949" max="8949" width="19.140625" style="4" customWidth="1"/>
    <col min="8950" max="8953" width="0" style="4" hidden="1" customWidth="1"/>
    <col min="8954" max="8954" width="14" style="4" customWidth="1"/>
    <col min="8955" max="8955" width="8.140625" style="4" customWidth="1"/>
    <col min="8956" max="8956" width="21.7109375" style="4" customWidth="1"/>
    <col min="8957" max="8957" width="9.42578125" style="4" customWidth="1"/>
    <col min="8958" max="8958" width="17.140625" style="4" customWidth="1"/>
    <col min="8959" max="8959" width="17.7109375" style="4" customWidth="1"/>
    <col min="8960" max="8960" width="21.85546875" style="4" customWidth="1"/>
    <col min="8961" max="8961" width="19.85546875" style="4" customWidth="1"/>
    <col min="8962" max="8962" width="39.7109375" style="4" customWidth="1"/>
    <col min="8963" max="8963" width="23.140625" style="4" customWidth="1"/>
    <col min="8964" max="8964" width="10.7109375" style="4" customWidth="1"/>
    <col min="8965" max="8965" width="14.7109375" style="4" customWidth="1"/>
    <col min="8966" max="8966" width="10.140625" style="4" customWidth="1"/>
    <col min="8967" max="9195" width="9.140625" style="4"/>
    <col min="9196" max="9196" width="18.42578125" style="4" customWidth="1"/>
    <col min="9197" max="9197" width="15.5703125" style="4" customWidth="1"/>
    <col min="9198" max="9198" width="28" style="4" customWidth="1"/>
    <col min="9199" max="9199" width="25.5703125" style="4" customWidth="1"/>
    <col min="9200" max="9200" width="21.42578125" style="4" customWidth="1"/>
    <col min="9201" max="9201" width="22.28515625" style="4" customWidth="1"/>
    <col min="9202" max="9202" width="20.7109375" style="4" customWidth="1"/>
    <col min="9203" max="9203" width="18" style="4" customWidth="1"/>
    <col min="9204" max="9204" width="14.28515625" style="4" customWidth="1"/>
    <col min="9205" max="9205" width="19.140625" style="4" customWidth="1"/>
    <col min="9206" max="9209" width="0" style="4" hidden="1" customWidth="1"/>
    <col min="9210" max="9210" width="14" style="4" customWidth="1"/>
    <col min="9211" max="9211" width="8.140625" style="4" customWidth="1"/>
    <col min="9212" max="9212" width="21.7109375" style="4" customWidth="1"/>
    <col min="9213" max="9213" width="9.42578125" style="4" customWidth="1"/>
    <col min="9214" max="9214" width="17.140625" style="4" customWidth="1"/>
    <col min="9215" max="9215" width="17.7109375" style="4" customWidth="1"/>
    <col min="9216" max="9216" width="21.85546875" style="4" customWidth="1"/>
    <col min="9217" max="9217" width="19.85546875" style="4" customWidth="1"/>
    <col min="9218" max="9218" width="39.7109375" style="4" customWidth="1"/>
    <col min="9219" max="9219" width="23.140625" style="4" customWidth="1"/>
    <col min="9220" max="9220" width="10.7109375" style="4" customWidth="1"/>
    <col min="9221" max="9221" width="14.7109375" style="4" customWidth="1"/>
    <col min="9222" max="9222" width="10.140625" style="4" customWidth="1"/>
    <col min="9223" max="9451" width="9.140625" style="4"/>
    <col min="9452" max="9452" width="18.42578125" style="4" customWidth="1"/>
    <col min="9453" max="9453" width="15.5703125" style="4" customWidth="1"/>
    <col min="9454" max="9454" width="28" style="4" customWidth="1"/>
    <col min="9455" max="9455" width="25.5703125" style="4" customWidth="1"/>
    <col min="9456" max="9456" width="21.42578125" style="4" customWidth="1"/>
    <col min="9457" max="9457" width="22.28515625" style="4" customWidth="1"/>
    <col min="9458" max="9458" width="20.7109375" style="4" customWidth="1"/>
    <col min="9459" max="9459" width="18" style="4" customWidth="1"/>
    <col min="9460" max="9460" width="14.28515625" style="4" customWidth="1"/>
    <col min="9461" max="9461" width="19.140625" style="4" customWidth="1"/>
    <col min="9462" max="9465" width="0" style="4" hidden="1" customWidth="1"/>
    <col min="9466" max="9466" width="14" style="4" customWidth="1"/>
    <col min="9467" max="9467" width="8.140625" style="4" customWidth="1"/>
    <col min="9468" max="9468" width="21.7109375" style="4" customWidth="1"/>
    <col min="9469" max="9469" width="9.42578125" style="4" customWidth="1"/>
    <col min="9470" max="9470" width="17.140625" style="4" customWidth="1"/>
    <col min="9471" max="9471" width="17.7109375" style="4" customWidth="1"/>
    <col min="9472" max="9472" width="21.85546875" style="4" customWidth="1"/>
    <col min="9473" max="9473" width="19.85546875" style="4" customWidth="1"/>
    <col min="9474" max="9474" width="39.7109375" style="4" customWidth="1"/>
    <col min="9475" max="9475" width="23.140625" style="4" customWidth="1"/>
    <col min="9476" max="9476" width="10.7109375" style="4" customWidth="1"/>
    <col min="9477" max="9477" width="14.7109375" style="4" customWidth="1"/>
    <col min="9478" max="9478" width="10.140625" style="4" customWidth="1"/>
    <col min="9479" max="9707" width="9.140625" style="4"/>
    <col min="9708" max="9708" width="18.42578125" style="4" customWidth="1"/>
    <col min="9709" max="9709" width="15.5703125" style="4" customWidth="1"/>
    <col min="9710" max="9710" width="28" style="4" customWidth="1"/>
    <col min="9711" max="9711" width="25.5703125" style="4" customWidth="1"/>
    <col min="9712" max="9712" width="21.42578125" style="4" customWidth="1"/>
    <col min="9713" max="9713" width="22.28515625" style="4" customWidth="1"/>
    <col min="9714" max="9714" width="20.7109375" style="4" customWidth="1"/>
    <col min="9715" max="9715" width="18" style="4" customWidth="1"/>
    <col min="9716" max="9716" width="14.28515625" style="4" customWidth="1"/>
    <col min="9717" max="9717" width="19.140625" style="4" customWidth="1"/>
    <col min="9718" max="9721" width="0" style="4" hidden="1" customWidth="1"/>
    <col min="9722" max="9722" width="14" style="4" customWidth="1"/>
    <col min="9723" max="9723" width="8.140625" style="4" customWidth="1"/>
    <col min="9724" max="9724" width="21.7109375" style="4" customWidth="1"/>
    <col min="9725" max="9725" width="9.42578125" style="4" customWidth="1"/>
    <col min="9726" max="9726" width="17.140625" style="4" customWidth="1"/>
    <col min="9727" max="9727" width="17.7109375" style="4" customWidth="1"/>
    <col min="9728" max="9728" width="21.85546875" style="4" customWidth="1"/>
    <col min="9729" max="9729" width="19.85546875" style="4" customWidth="1"/>
    <col min="9730" max="9730" width="39.7109375" style="4" customWidth="1"/>
    <col min="9731" max="9731" width="23.140625" style="4" customWidth="1"/>
    <col min="9732" max="9732" width="10.7109375" style="4" customWidth="1"/>
    <col min="9733" max="9733" width="14.7109375" style="4" customWidth="1"/>
    <col min="9734" max="9734" width="10.140625" style="4" customWidth="1"/>
    <col min="9735" max="9963" width="9.140625" style="4"/>
    <col min="9964" max="9964" width="18.42578125" style="4" customWidth="1"/>
    <col min="9965" max="9965" width="15.5703125" style="4" customWidth="1"/>
    <col min="9966" max="9966" width="28" style="4" customWidth="1"/>
    <col min="9967" max="9967" width="25.5703125" style="4" customWidth="1"/>
    <col min="9968" max="9968" width="21.42578125" style="4" customWidth="1"/>
    <col min="9969" max="9969" width="22.28515625" style="4" customWidth="1"/>
    <col min="9970" max="9970" width="20.7109375" style="4" customWidth="1"/>
    <col min="9971" max="9971" width="18" style="4" customWidth="1"/>
    <col min="9972" max="9972" width="14.28515625" style="4" customWidth="1"/>
    <col min="9973" max="9973" width="19.140625" style="4" customWidth="1"/>
    <col min="9974" max="9977" width="0" style="4" hidden="1" customWidth="1"/>
    <col min="9978" max="9978" width="14" style="4" customWidth="1"/>
    <col min="9979" max="9979" width="8.140625" style="4" customWidth="1"/>
    <col min="9980" max="9980" width="21.7109375" style="4" customWidth="1"/>
    <col min="9981" max="9981" width="9.42578125" style="4" customWidth="1"/>
    <col min="9982" max="9982" width="17.140625" style="4" customWidth="1"/>
    <col min="9983" max="9983" width="17.7109375" style="4" customWidth="1"/>
    <col min="9984" max="9984" width="21.85546875" style="4" customWidth="1"/>
    <col min="9985" max="9985" width="19.85546875" style="4" customWidth="1"/>
    <col min="9986" max="9986" width="39.7109375" style="4" customWidth="1"/>
    <col min="9987" max="9987" width="23.140625" style="4" customWidth="1"/>
    <col min="9988" max="9988" width="10.7109375" style="4" customWidth="1"/>
    <col min="9989" max="9989" width="14.7109375" style="4" customWidth="1"/>
    <col min="9990" max="9990" width="10.140625" style="4" customWidth="1"/>
    <col min="9991" max="10219" width="9.140625" style="4"/>
    <col min="10220" max="10220" width="18.42578125" style="4" customWidth="1"/>
    <col min="10221" max="10221" width="15.5703125" style="4" customWidth="1"/>
    <col min="10222" max="10222" width="28" style="4" customWidth="1"/>
    <col min="10223" max="10223" width="25.5703125" style="4" customWidth="1"/>
    <col min="10224" max="10224" width="21.42578125" style="4" customWidth="1"/>
    <col min="10225" max="10225" width="22.28515625" style="4" customWidth="1"/>
    <col min="10226" max="10226" width="20.7109375" style="4" customWidth="1"/>
    <col min="10227" max="10227" width="18" style="4" customWidth="1"/>
    <col min="10228" max="10228" width="14.28515625" style="4" customWidth="1"/>
    <col min="10229" max="10229" width="19.140625" style="4" customWidth="1"/>
    <col min="10230" max="10233" width="0" style="4" hidden="1" customWidth="1"/>
    <col min="10234" max="10234" width="14" style="4" customWidth="1"/>
    <col min="10235" max="10235" width="8.140625" style="4" customWidth="1"/>
    <col min="10236" max="10236" width="21.7109375" style="4" customWidth="1"/>
    <col min="10237" max="10237" width="9.42578125" style="4" customWidth="1"/>
    <col min="10238" max="10238" width="17.140625" style="4" customWidth="1"/>
    <col min="10239" max="10239" width="17.7109375" style="4" customWidth="1"/>
    <col min="10240" max="10240" width="21.85546875" style="4" customWidth="1"/>
    <col min="10241" max="10241" width="19.85546875" style="4" customWidth="1"/>
    <col min="10242" max="10242" width="39.7109375" style="4" customWidth="1"/>
    <col min="10243" max="10243" width="23.140625" style="4" customWidth="1"/>
    <col min="10244" max="10244" width="10.7109375" style="4" customWidth="1"/>
    <col min="10245" max="10245" width="14.7109375" style="4" customWidth="1"/>
    <col min="10246" max="10246" width="10.140625" style="4" customWidth="1"/>
    <col min="10247" max="10475" width="9.140625" style="4"/>
    <col min="10476" max="10476" width="18.42578125" style="4" customWidth="1"/>
    <col min="10477" max="10477" width="15.5703125" style="4" customWidth="1"/>
    <col min="10478" max="10478" width="28" style="4" customWidth="1"/>
    <col min="10479" max="10479" width="25.5703125" style="4" customWidth="1"/>
    <col min="10480" max="10480" width="21.42578125" style="4" customWidth="1"/>
    <col min="10481" max="10481" width="22.28515625" style="4" customWidth="1"/>
    <col min="10482" max="10482" width="20.7109375" style="4" customWidth="1"/>
    <col min="10483" max="10483" width="18" style="4" customWidth="1"/>
    <col min="10484" max="10484" width="14.28515625" style="4" customWidth="1"/>
    <col min="10485" max="10485" width="19.140625" style="4" customWidth="1"/>
    <col min="10486" max="10489" width="0" style="4" hidden="1" customWidth="1"/>
    <col min="10490" max="10490" width="14" style="4" customWidth="1"/>
    <col min="10491" max="10491" width="8.140625" style="4" customWidth="1"/>
    <col min="10492" max="10492" width="21.7109375" style="4" customWidth="1"/>
    <col min="10493" max="10493" width="9.42578125" style="4" customWidth="1"/>
    <col min="10494" max="10494" width="17.140625" style="4" customWidth="1"/>
    <col min="10495" max="10495" width="17.7109375" style="4" customWidth="1"/>
    <col min="10496" max="10496" width="21.85546875" style="4" customWidth="1"/>
    <col min="10497" max="10497" width="19.85546875" style="4" customWidth="1"/>
    <col min="10498" max="10498" width="39.7109375" style="4" customWidth="1"/>
    <col min="10499" max="10499" width="23.140625" style="4" customWidth="1"/>
    <col min="10500" max="10500" width="10.7109375" style="4" customWidth="1"/>
    <col min="10501" max="10501" width="14.7109375" style="4" customWidth="1"/>
    <col min="10502" max="10502" width="10.140625" style="4" customWidth="1"/>
    <col min="10503" max="10731" width="9.140625" style="4"/>
    <col min="10732" max="10732" width="18.42578125" style="4" customWidth="1"/>
    <col min="10733" max="10733" width="15.5703125" style="4" customWidth="1"/>
    <col min="10734" max="10734" width="28" style="4" customWidth="1"/>
    <col min="10735" max="10735" width="25.5703125" style="4" customWidth="1"/>
    <col min="10736" max="10736" width="21.42578125" style="4" customWidth="1"/>
    <col min="10737" max="10737" width="22.28515625" style="4" customWidth="1"/>
    <col min="10738" max="10738" width="20.7109375" style="4" customWidth="1"/>
    <col min="10739" max="10739" width="18" style="4" customWidth="1"/>
    <col min="10740" max="10740" width="14.28515625" style="4" customWidth="1"/>
    <col min="10741" max="10741" width="19.140625" style="4" customWidth="1"/>
    <col min="10742" max="10745" width="0" style="4" hidden="1" customWidth="1"/>
    <col min="10746" max="10746" width="14" style="4" customWidth="1"/>
    <col min="10747" max="10747" width="8.140625" style="4" customWidth="1"/>
    <col min="10748" max="10748" width="21.7109375" style="4" customWidth="1"/>
    <col min="10749" max="10749" width="9.42578125" style="4" customWidth="1"/>
    <col min="10750" max="10750" width="17.140625" style="4" customWidth="1"/>
    <col min="10751" max="10751" width="17.7109375" style="4" customWidth="1"/>
    <col min="10752" max="10752" width="21.85546875" style="4" customWidth="1"/>
    <col min="10753" max="10753" width="19.85546875" style="4" customWidth="1"/>
    <col min="10754" max="10754" width="39.7109375" style="4" customWidth="1"/>
    <col min="10755" max="10755" width="23.140625" style="4" customWidth="1"/>
    <col min="10756" max="10756" width="10.7109375" style="4" customWidth="1"/>
    <col min="10757" max="10757" width="14.7109375" style="4" customWidth="1"/>
    <col min="10758" max="10758" width="10.140625" style="4" customWidth="1"/>
    <col min="10759" max="10987" width="9.140625" style="4"/>
    <col min="10988" max="10988" width="18.42578125" style="4" customWidth="1"/>
    <col min="10989" max="10989" width="15.5703125" style="4" customWidth="1"/>
    <col min="10990" max="10990" width="28" style="4" customWidth="1"/>
    <col min="10991" max="10991" width="25.5703125" style="4" customWidth="1"/>
    <col min="10992" max="10992" width="21.42578125" style="4" customWidth="1"/>
    <col min="10993" max="10993" width="22.28515625" style="4" customWidth="1"/>
    <col min="10994" max="10994" width="20.7109375" style="4" customWidth="1"/>
    <col min="10995" max="10995" width="18" style="4" customWidth="1"/>
    <col min="10996" max="10996" width="14.28515625" style="4" customWidth="1"/>
    <col min="10997" max="10997" width="19.140625" style="4" customWidth="1"/>
    <col min="10998" max="11001" width="0" style="4" hidden="1" customWidth="1"/>
    <col min="11002" max="11002" width="14" style="4" customWidth="1"/>
    <col min="11003" max="11003" width="8.140625" style="4" customWidth="1"/>
    <col min="11004" max="11004" width="21.7109375" style="4" customWidth="1"/>
    <col min="11005" max="11005" width="9.42578125" style="4" customWidth="1"/>
    <col min="11006" max="11006" width="17.140625" style="4" customWidth="1"/>
    <col min="11007" max="11007" width="17.7109375" style="4" customWidth="1"/>
    <col min="11008" max="11008" width="21.85546875" style="4" customWidth="1"/>
    <col min="11009" max="11009" width="19.85546875" style="4" customWidth="1"/>
    <col min="11010" max="11010" width="39.7109375" style="4" customWidth="1"/>
    <col min="11011" max="11011" width="23.140625" style="4" customWidth="1"/>
    <col min="11012" max="11012" width="10.7109375" style="4" customWidth="1"/>
    <col min="11013" max="11013" width="14.7109375" style="4" customWidth="1"/>
    <col min="11014" max="11014" width="10.140625" style="4" customWidth="1"/>
    <col min="11015" max="11243" width="9.140625" style="4"/>
    <col min="11244" max="11244" width="18.42578125" style="4" customWidth="1"/>
    <col min="11245" max="11245" width="15.5703125" style="4" customWidth="1"/>
    <col min="11246" max="11246" width="28" style="4" customWidth="1"/>
    <col min="11247" max="11247" width="25.5703125" style="4" customWidth="1"/>
    <col min="11248" max="11248" width="21.42578125" style="4" customWidth="1"/>
    <col min="11249" max="11249" width="22.28515625" style="4" customWidth="1"/>
    <col min="11250" max="11250" width="20.7109375" style="4" customWidth="1"/>
    <col min="11251" max="11251" width="18" style="4" customWidth="1"/>
    <col min="11252" max="11252" width="14.28515625" style="4" customWidth="1"/>
    <col min="11253" max="11253" width="19.140625" style="4" customWidth="1"/>
    <col min="11254" max="11257" width="0" style="4" hidden="1" customWidth="1"/>
    <col min="11258" max="11258" width="14" style="4" customWidth="1"/>
    <col min="11259" max="11259" width="8.140625" style="4" customWidth="1"/>
    <col min="11260" max="11260" width="21.7109375" style="4" customWidth="1"/>
    <col min="11261" max="11261" width="9.42578125" style="4" customWidth="1"/>
    <col min="11262" max="11262" width="17.140625" style="4" customWidth="1"/>
    <col min="11263" max="11263" width="17.7109375" style="4" customWidth="1"/>
    <col min="11264" max="11264" width="21.85546875" style="4" customWidth="1"/>
    <col min="11265" max="11265" width="19.85546875" style="4" customWidth="1"/>
    <col min="11266" max="11266" width="39.7109375" style="4" customWidth="1"/>
    <col min="11267" max="11267" width="23.140625" style="4" customWidth="1"/>
    <col min="11268" max="11268" width="10.7109375" style="4" customWidth="1"/>
    <col min="11269" max="11269" width="14.7109375" style="4" customWidth="1"/>
    <col min="11270" max="11270" width="10.140625" style="4" customWidth="1"/>
    <col min="11271" max="11499" width="9.140625" style="4"/>
    <col min="11500" max="11500" width="18.42578125" style="4" customWidth="1"/>
    <col min="11501" max="11501" width="15.5703125" style="4" customWidth="1"/>
    <col min="11502" max="11502" width="28" style="4" customWidth="1"/>
    <col min="11503" max="11503" width="25.5703125" style="4" customWidth="1"/>
    <col min="11504" max="11504" width="21.42578125" style="4" customWidth="1"/>
    <col min="11505" max="11505" width="22.28515625" style="4" customWidth="1"/>
    <col min="11506" max="11506" width="20.7109375" style="4" customWidth="1"/>
    <col min="11507" max="11507" width="18" style="4" customWidth="1"/>
    <col min="11508" max="11508" width="14.28515625" style="4" customWidth="1"/>
    <col min="11509" max="11509" width="19.140625" style="4" customWidth="1"/>
    <col min="11510" max="11513" width="0" style="4" hidden="1" customWidth="1"/>
    <col min="11514" max="11514" width="14" style="4" customWidth="1"/>
    <col min="11515" max="11515" width="8.140625" style="4" customWidth="1"/>
    <col min="11516" max="11516" width="21.7109375" style="4" customWidth="1"/>
    <col min="11517" max="11517" width="9.42578125" style="4" customWidth="1"/>
    <col min="11518" max="11518" width="17.140625" style="4" customWidth="1"/>
    <col min="11519" max="11519" width="17.7109375" style="4" customWidth="1"/>
    <col min="11520" max="11520" width="21.85546875" style="4" customWidth="1"/>
    <col min="11521" max="11521" width="19.85546875" style="4" customWidth="1"/>
    <col min="11522" max="11522" width="39.7109375" style="4" customWidth="1"/>
    <col min="11523" max="11523" width="23.140625" style="4" customWidth="1"/>
    <col min="11524" max="11524" width="10.7109375" style="4" customWidth="1"/>
    <col min="11525" max="11525" width="14.7109375" style="4" customWidth="1"/>
    <col min="11526" max="11526" width="10.140625" style="4" customWidth="1"/>
    <col min="11527" max="11755" width="9.140625" style="4"/>
    <col min="11756" max="11756" width="18.42578125" style="4" customWidth="1"/>
    <col min="11757" max="11757" width="15.5703125" style="4" customWidth="1"/>
    <col min="11758" max="11758" width="28" style="4" customWidth="1"/>
    <col min="11759" max="11759" width="25.5703125" style="4" customWidth="1"/>
    <col min="11760" max="11760" width="21.42578125" style="4" customWidth="1"/>
    <col min="11761" max="11761" width="22.28515625" style="4" customWidth="1"/>
    <col min="11762" max="11762" width="20.7109375" style="4" customWidth="1"/>
    <col min="11763" max="11763" width="18" style="4" customWidth="1"/>
    <col min="11764" max="11764" width="14.28515625" style="4" customWidth="1"/>
    <col min="11765" max="11765" width="19.140625" style="4" customWidth="1"/>
    <col min="11766" max="11769" width="0" style="4" hidden="1" customWidth="1"/>
    <col min="11770" max="11770" width="14" style="4" customWidth="1"/>
    <col min="11771" max="11771" width="8.140625" style="4" customWidth="1"/>
    <col min="11772" max="11772" width="21.7109375" style="4" customWidth="1"/>
    <col min="11773" max="11773" width="9.42578125" style="4" customWidth="1"/>
    <col min="11774" max="11774" width="17.140625" style="4" customWidth="1"/>
    <col min="11775" max="11775" width="17.7109375" style="4" customWidth="1"/>
    <col min="11776" max="11776" width="21.85546875" style="4" customWidth="1"/>
    <col min="11777" max="11777" width="19.85546875" style="4" customWidth="1"/>
    <col min="11778" max="11778" width="39.7109375" style="4" customWidth="1"/>
    <col min="11779" max="11779" width="23.140625" style="4" customWidth="1"/>
    <col min="11780" max="11780" width="10.7109375" style="4" customWidth="1"/>
    <col min="11781" max="11781" width="14.7109375" style="4" customWidth="1"/>
    <col min="11782" max="11782" width="10.140625" style="4" customWidth="1"/>
    <col min="11783" max="12011" width="9.140625" style="4"/>
    <col min="12012" max="12012" width="18.42578125" style="4" customWidth="1"/>
    <col min="12013" max="12013" width="15.5703125" style="4" customWidth="1"/>
    <col min="12014" max="12014" width="28" style="4" customWidth="1"/>
    <col min="12015" max="12015" width="25.5703125" style="4" customWidth="1"/>
    <col min="12016" max="12016" width="21.42578125" style="4" customWidth="1"/>
    <col min="12017" max="12017" width="22.28515625" style="4" customWidth="1"/>
    <col min="12018" max="12018" width="20.7109375" style="4" customWidth="1"/>
    <col min="12019" max="12019" width="18" style="4" customWidth="1"/>
    <col min="12020" max="12020" width="14.28515625" style="4" customWidth="1"/>
    <col min="12021" max="12021" width="19.140625" style="4" customWidth="1"/>
    <col min="12022" max="12025" width="0" style="4" hidden="1" customWidth="1"/>
    <col min="12026" max="12026" width="14" style="4" customWidth="1"/>
    <col min="12027" max="12027" width="8.140625" style="4" customWidth="1"/>
    <col min="12028" max="12028" width="21.7109375" style="4" customWidth="1"/>
    <col min="12029" max="12029" width="9.42578125" style="4" customWidth="1"/>
    <col min="12030" max="12030" width="17.140625" style="4" customWidth="1"/>
    <col min="12031" max="12031" width="17.7109375" style="4" customWidth="1"/>
    <col min="12032" max="12032" width="21.85546875" style="4" customWidth="1"/>
    <col min="12033" max="12033" width="19.85546875" style="4" customWidth="1"/>
    <col min="12034" max="12034" width="39.7109375" style="4" customWidth="1"/>
    <col min="12035" max="12035" width="23.140625" style="4" customWidth="1"/>
    <col min="12036" max="12036" width="10.7109375" style="4" customWidth="1"/>
    <col min="12037" max="12037" width="14.7109375" style="4" customWidth="1"/>
    <col min="12038" max="12038" width="10.140625" style="4" customWidth="1"/>
    <col min="12039" max="12267" width="9.140625" style="4"/>
    <col min="12268" max="12268" width="18.42578125" style="4" customWidth="1"/>
    <col min="12269" max="12269" width="15.5703125" style="4" customWidth="1"/>
    <col min="12270" max="12270" width="28" style="4" customWidth="1"/>
    <col min="12271" max="12271" width="25.5703125" style="4" customWidth="1"/>
    <col min="12272" max="12272" width="21.42578125" style="4" customWidth="1"/>
    <col min="12273" max="12273" width="22.28515625" style="4" customWidth="1"/>
    <col min="12274" max="12274" width="20.7109375" style="4" customWidth="1"/>
    <col min="12275" max="12275" width="18" style="4" customWidth="1"/>
    <col min="12276" max="12276" width="14.28515625" style="4" customWidth="1"/>
    <col min="12277" max="12277" width="19.140625" style="4" customWidth="1"/>
    <col min="12278" max="12281" width="0" style="4" hidden="1" customWidth="1"/>
    <col min="12282" max="12282" width="14" style="4" customWidth="1"/>
    <col min="12283" max="12283" width="8.140625" style="4" customWidth="1"/>
    <col min="12284" max="12284" width="21.7109375" style="4" customWidth="1"/>
    <col min="12285" max="12285" width="9.42578125" style="4" customWidth="1"/>
    <col min="12286" max="12286" width="17.140625" style="4" customWidth="1"/>
    <col min="12287" max="12287" width="17.7109375" style="4" customWidth="1"/>
    <col min="12288" max="12288" width="21.85546875" style="4" customWidth="1"/>
    <col min="12289" max="12289" width="19.85546875" style="4" customWidth="1"/>
    <col min="12290" max="12290" width="39.7109375" style="4" customWidth="1"/>
    <col min="12291" max="12291" width="23.140625" style="4" customWidth="1"/>
    <col min="12292" max="12292" width="10.7109375" style="4" customWidth="1"/>
    <col min="12293" max="12293" width="14.7109375" style="4" customWidth="1"/>
    <col min="12294" max="12294" width="10.140625" style="4" customWidth="1"/>
    <col min="12295" max="12523" width="9.140625" style="4"/>
    <col min="12524" max="12524" width="18.42578125" style="4" customWidth="1"/>
    <col min="12525" max="12525" width="15.5703125" style="4" customWidth="1"/>
    <col min="12526" max="12526" width="28" style="4" customWidth="1"/>
    <col min="12527" max="12527" width="25.5703125" style="4" customWidth="1"/>
    <col min="12528" max="12528" width="21.42578125" style="4" customWidth="1"/>
    <col min="12529" max="12529" width="22.28515625" style="4" customWidth="1"/>
    <col min="12530" max="12530" width="20.7109375" style="4" customWidth="1"/>
    <col min="12531" max="12531" width="18" style="4" customWidth="1"/>
    <col min="12532" max="12532" width="14.28515625" style="4" customWidth="1"/>
    <col min="12533" max="12533" width="19.140625" style="4" customWidth="1"/>
    <col min="12534" max="12537" width="0" style="4" hidden="1" customWidth="1"/>
    <col min="12538" max="12538" width="14" style="4" customWidth="1"/>
    <col min="12539" max="12539" width="8.140625" style="4" customWidth="1"/>
    <col min="12540" max="12540" width="21.7109375" style="4" customWidth="1"/>
    <col min="12541" max="12541" width="9.42578125" style="4" customWidth="1"/>
    <col min="12542" max="12542" width="17.140625" style="4" customWidth="1"/>
    <col min="12543" max="12543" width="17.7109375" style="4" customWidth="1"/>
    <col min="12544" max="12544" width="21.85546875" style="4" customWidth="1"/>
    <col min="12545" max="12545" width="19.85546875" style="4" customWidth="1"/>
    <col min="12546" max="12546" width="39.7109375" style="4" customWidth="1"/>
    <col min="12547" max="12547" width="23.140625" style="4" customWidth="1"/>
    <col min="12548" max="12548" width="10.7109375" style="4" customWidth="1"/>
    <col min="12549" max="12549" width="14.7109375" style="4" customWidth="1"/>
    <col min="12550" max="12550" width="10.140625" style="4" customWidth="1"/>
    <col min="12551" max="12779" width="9.140625" style="4"/>
    <col min="12780" max="12780" width="18.42578125" style="4" customWidth="1"/>
    <col min="12781" max="12781" width="15.5703125" style="4" customWidth="1"/>
    <col min="12782" max="12782" width="28" style="4" customWidth="1"/>
    <col min="12783" max="12783" width="25.5703125" style="4" customWidth="1"/>
    <col min="12784" max="12784" width="21.42578125" style="4" customWidth="1"/>
    <col min="12785" max="12785" width="22.28515625" style="4" customWidth="1"/>
    <col min="12786" max="12786" width="20.7109375" style="4" customWidth="1"/>
    <col min="12787" max="12787" width="18" style="4" customWidth="1"/>
    <col min="12788" max="12788" width="14.28515625" style="4" customWidth="1"/>
    <col min="12789" max="12789" width="19.140625" style="4" customWidth="1"/>
    <col min="12790" max="12793" width="0" style="4" hidden="1" customWidth="1"/>
    <col min="12794" max="12794" width="14" style="4" customWidth="1"/>
    <col min="12795" max="12795" width="8.140625" style="4" customWidth="1"/>
    <col min="12796" max="12796" width="21.7109375" style="4" customWidth="1"/>
    <col min="12797" max="12797" width="9.42578125" style="4" customWidth="1"/>
    <col min="12798" max="12798" width="17.140625" style="4" customWidth="1"/>
    <col min="12799" max="12799" width="17.7109375" style="4" customWidth="1"/>
    <col min="12800" max="12800" width="21.85546875" style="4" customWidth="1"/>
    <col min="12801" max="12801" width="19.85546875" style="4" customWidth="1"/>
    <col min="12802" max="12802" width="39.7109375" style="4" customWidth="1"/>
    <col min="12803" max="12803" width="23.140625" style="4" customWidth="1"/>
    <col min="12804" max="12804" width="10.7109375" style="4" customWidth="1"/>
    <col min="12805" max="12805" width="14.7109375" style="4" customWidth="1"/>
    <col min="12806" max="12806" width="10.140625" style="4" customWidth="1"/>
    <col min="12807" max="13035" width="9.140625" style="4"/>
    <col min="13036" max="13036" width="18.42578125" style="4" customWidth="1"/>
    <col min="13037" max="13037" width="15.5703125" style="4" customWidth="1"/>
    <col min="13038" max="13038" width="28" style="4" customWidth="1"/>
    <col min="13039" max="13039" width="25.5703125" style="4" customWidth="1"/>
    <col min="13040" max="13040" width="21.42578125" style="4" customWidth="1"/>
    <col min="13041" max="13041" width="22.28515625" style="4" customWidth="1"/>
    <col min="13042" max="13042" width="20.7109375" style="4" customWidth="1"/>
    <col min="13043" max="13043" width="18" style="4" customWidth="1"/>
    <col min="13044" max="13044" width="14.28515625" style="4" customWidth="1"/>
    <col min="13045" max="13045" width="19.140625" style="4" customWidth="1"/>
    <col min="13046" max="13049" width="0" style="4" hidden="1" customWidth="1"/>
    <col min="13050" max="13050" width="14" style="4" customWidth="1"/>
    <col min="13051" max="13051" width="8.140625" style="4" customWidth="1"/>
    <col min="13052" max="13052" width="21.7109375" style="4" customWidth="1"/>
    <col min="13053" max="13053" width="9.42578125" style="4" customWidth="1"/>
    <col min="13054" max="13054" width="17.140625" style="4" customWidth="1"/>
    <col min="13055" max="13055" width="17.7109375" style="4" customWidth="1"/>
    <col min="13056" max="13056" width="21.85546875" style="4" customWidth="1"/>
    <col min="13057" max="13057" width="19.85546875" style="4" customWidth="1"/>
    <col min="13058" max="13058" width="39.7109375" style="4" customWidth="1"/>
    <col min="13059" max="13059" width="23.140625" style="4" customWidth="1"/>
    <col min="13060" max="13060" width="10.7109375" style="4" customWidth="1"/>
    <col min="13061" max="13061" width="14.7109375" style="4" customWidth="1"/>
    <col min="13062" max="13062" width="10.140625" style="4" customWidth="1"/>
    <col min="13063" max="13291" width="9.140625" style="4"/>
    <col min="13292" max="13292" width="18.42578125" style="4" customWidth="1"/>
    <col min="13293" max="13293" width="15.5703125" style="4" customWidth="1"/>
    <col min="13294" max="13294" width="28" style="4" customWidth="1"/>
    <col min="13295" max="13295" width="25.5703125" style="4" customWidth="1"/>
    <col min="13296" max="13296" width="21.42578125" style="4" customWidth="1"/>
    <col min="13297" max="13297" width="22.28515625" style="4" customWidth="1"/>
    <col min="13298" max="13298" width="20.7109375" style="4" customWidth="1"/>
    <col min="13299" max="13299" width="18" style="4" customWidth="1"/>
    <col min="13300" max="13300" width="14.28515625" style="4" customWidth="1"/>
    <col min="13301" max="13301" width="19.140625" style="4" customWidth="1"/>
    <col min="13302" max="13305" width="0" style="4" hidden="1" customWidth="1"/>
    <col min="13306" max="13306" width="14" style="4" customWidth="1"/>
    <col min="13307" max="13307" width="8.140625" style="4" customWidth="1"/>
    <col min="13308" max="13308" width="21.7109375" style="4" customWidth="1"/>
    <col min="13309" max="13309" width="9.42578125" style="4" customWidth="1"/>
    <col min="13310" max="13310" width="17.140625" style="4" customWidth="1"/>
    <col min="13311" max="13311" width="17.7109375" style="4" customWidth="1"/>
    <col min="13312" max="13312" width="21.85546875" style="4" customWidth="1"/>
    <col min="13313" max="13313" width="19.85546875" style="4" customWidth="1"/>
    <col min="13314" max="13314" width="39.7109375" style="4" customWidth="1"/>
    <col min="13315" max="13315" width="23.140625" style="4" customWidth="1"/>
    <col min="13316" max="13316" width="10.7109375" style="4" customWidth="1"/>
    <col min="13317" max="13317" width="14.7109375" style="4" customWidth="1"/>
    <col min="13318" max="13318" width="10.140625" style="4" customWidth="1"/>
    <col min="13319" max="13547" width="9.140625" style="4"/>
    <col min="13548" max="13548" width="18.42578125" style="4" customWidth="1"/>
    <col min="13549" max="13549" width="15.5703125" style="4" customWidth="1"/>
    <col min="13550" max="13550" width="28" style="4" customWidth="1"/>
    <col min="13551" max="13551" width="25.5703125" style="4" customWidth="1"/>
    <col min="13552" max="13552" width="21.42578125" style="4" customWidth="1"/>
    <col min="13553" max="13553" width="22.28515625" style="4" customWidth="1"/>
    <col min="13554" max="13554" width="20.7109375" style="4" customWidth="1"/>
    <col min="13555" max="13555" width="18" style="4" customWidth="1"/>
    <col min="13556" max="13556" width="14.28515625" style="4" customWidth="1"/>
    <col min="13557" max="13557" width="19.140625" style="4" customWidth="1"/>
    <col min="13558" max="13561" width="0" style="4" hidden="1" customWidth="1"/>
    <col min="13562" max="13562" width="14" style="4" customWidth="1"/>
    <col min="13563" max="13563" width="8.140625" style="4" customWidth="1"/>
    <col min="13564" max="13564" width="21.7109375" style="4" customWidth="1"/>
    <col min="13565" max="13565" width="9.42578125" style="4" customWidth="1"/>
    <col min="13566" max="13566" width="17.140625" style="4" customWidth="1"/>
    <col min="13567" max="13567" width="17.7109375" style="4" customWidth="1"/>
    <col min="13568" max="13568" width="21.85546875" style="4" customWidth="1"/>
    <col min="13569" max="13569" width="19.85546875" style="4" customWidth="1"/>
    <col min="13570" max="13570" width="39.7109375" style="4" customWidth="1"/>
    <col min="13571" max="13571" width="23.140625" style="4" customWidth="1"/>
    <col min="13572" max="13572" width="10.7109375" style="4" customWidth="1"/>
    <col min="13573" max="13573" width="14.7109375" style="4" customWidth="1"/>
    <col min="13574" max="13574" width="10.140625" style="4" customWidth="1"/>
    <col min="13575" max="13803" width="9.140625" style="4"/>
    <col min="13804" max="13804" width="18.42578125" style="4" customWidth="1"/>
    <col min="13805" max="13805" width="15.5703125" style="4" customWidth="1"/>
    <col min="13806" max="13806" width="28" style="4" customWidth="1"/>
    <col min="13807" max="13807" width="25.5703125" style="4" customWidth="1"/>
    <col min="13808" max="13808" width="21.42578125" style="4" customWidth="1"/>
    <col min="13809" max="13809" width="22.28515625" style="4" customWidth="1"/>
    <col min="13810" max="13810" width="20.7109375" style="4" customWidth="1"/>
    <col min="13811" max="13811" width="18" style="4" customWidth="1"/>
    <col min="13812" max="13812" width="14.28515625" style="4" customWidth="1"/>
    <col min="13813" max="13813" width="19.140625" style="4" customWidth="1"/>
    <col min="13814" max="13817" width="0" style="4" hidden="1" customWidth="1"/>
    <col min="13818" max="13818" width="14" style="4" customWidth="1"/>
    <col min="13819" max="13819" width="8.140625" style="4" customWidth="1"/>
    <col min="13820" max="13820" width="21.7109375" style="4" customWidth="1"/>
    <col min="13821" max="13821" width="9.42578125" style="4" customWidth="1"/>
    <col min="13822" max="13822" width="17.140625" style="4" customWidth="1"/>
    <col min="13823" max="13823" width="17.7109375" style="4" customWidth="1"/>
    <col min="13824" max="13824" width="21.85546875" style="4" customWidth="1"/>
    <col min="13825" max="13825" width="19.85546875" style="4" customWidth="1"/>
    <col min="13826" max="13826" width="39.7109375" style="4" customWidth="1"/>
    <col min="13827" max="13827" width="23.140625" style="4" customWidth="1"/>
    <col min="13828" max="13828" width="10.7109375" style="4" customWidth="1"/>
    <col min="13829" max="13829" width="14.7109375" style="4" customWidth="1"/>
    <col min="13830" max="13830" width="10.140625" style="4" customWidth="1"/>
    <col min="13831" max="14059" width="9.140625" style="4"/>
    <col min="14060" max="14060" width="18.42578125" style="4" customWidth="1"/>
    <col min="14061" max="14061" width="15.5703125" style="4" customWidth="1"/>
    <col min="14062" max="14062" width="28" style="4" customWidth="1"/>
    <col min="14063" max="14063" width="25.5703125" style="4" customWidth="1"/>
    <col min="14064" max="14064" width="21.42578125" style="4" customWidth="1"/>
    <col min="14065" max="14065" width="22.28515625" style="4" customWidth="1"/>
    <col min="14066" max="14066" width="20.7109375" style="4" customWidth="1"/>
    <col min="14067" max="14067" width="18" style="4" customWidth="1"/>
    <col min="14068" max="14068" width="14.28515625" style="4" customWidth="1"/>
    <col min="14069" max="14069" width="19.140625" style="4" customWidth="1"/>
    <col min="14070" max="14073" width="0" style="4" hidden="1" customWidth="1"/>
    <col min="14074" max="14074" width="14" style="4" customWidth="1"/>
    <col min="14075" max="14075" width="8.140625" style="4" customWidth="1"/>
    <col min="14076" max="14076" width="21.7109375" style="4" customWidth="1"/>
    <col min="14077" max="14077" width="9.42578125" style="4" customWidth="1"/>
    <col min="14078" max="14078" width="17.140625" style="4" customWidth="1"/>
    <col min="14079" max="14079" width="17.7109375" style="4" customWidth="1"/>
    <col min="14080" max="14080" width="21.85546875" style="4" customWidth="1"/>
    <col min="14081" max="14081" width="19.85546875" style="4" customWidth="1"/>
    <col min="14082" max="14082" width="39.7109375" style="4" customWidth="1"/>
    <col min="14083" max="14083" width="23.140625" style="4" customWidth="1"/>
    <col min="14084" max="14084" width="10.7109375" style="4" customWidth="1"/>
    <col min="14085" max="14085" width="14.7109375" style="4" customWidth="1"/>
    <col min="14086" max="14086" width="10.140625" style="4" customWidth="1"/>
    <col min="14087" max="14315" width="9.140625" style="4"/>
    <col min="14316" max="14316" width="18.42578125" style="4" customWidth="1"/>
    <col min="14317" max="14317" width="15.5703125" style="4" customWidth="1"/>
    <col min="14318" max="14318" width="28" style="4" customWidth="1"/>
    <col min="14319" max="14319" width="25.5703125" style="4" customWidth="1"/>
    <col min="14320" max="14320" width="21.42578125" style="4" customWidth="1"/>
    <col min="14321" max="14321" width="22.28515625" style="4" customWidth="1"/>
    <col min="14322" max="14322" width="20.7109375" style="4" customWidth="1"/>
    <col min="14323" max="14323" width="18" style="4" customWidth="1"/>
    <col min="14324" max="14324" width="14.28515625" style="4" customWidth="1"/>
    <col min="14325" max="14325" width="19.140625" style="4" customWidth="1"/>
    <col min="14326" max="14329" width="0" style="4" hidden="1" customWidth="1"/>
    <col min="14330" max="14330" width="14" style="4" customWidth="1"/>
    <col min="14331" max="14331" width="8.140625" style="4" customWidth="1"/>
    <col min="14332" max="14332" width="21.7109375" style="4" customWidth="1"/>
    <col min="14333" max="14333" width="9.42578125" style="4" customWidth="1"/>
    <col min="14334" max="14334" width="17.140625" style="4" customWidth="1"/>
    <col min="14335" max="14335" width="17.7109375" style="4" customWidth="1"/>
    <col min="14336" max="14336" width="21.85546875" style="4" customWidth="1"/>
    <col min="14337" max="14337" width="19.85546875" style="4" customWidth="1"/>
    <col min="14338" max="14338" width="39.7109375" style="4" customWidth="1"/>
    <col min="14339" max="14339" width="23.140625" style="4" customWidth="1"/>
    <col min="14340" max="14340" width="10.7109375" style="4" customWidth="1"/>
    <col min="14341" max="14341" width="14.7109375" style="4" customWidth="1"/>
    <col min="14342" max="14342" width="10.140625" style="4" customWidth="1"/>
    <col min="14343" max="14571" width="9.140625" style="4"/>
    <col min="14572" max="14572" width="18.42578125" style="4" customWidth="1"/>
    <col min="14573" max="14573" width="15.5703125" style="4" customWidth="1"/>
    <col min="14574" max="14574" width="28" style="4" customWidth="1"/>
    <col min="14575" max="14575" width="25.5703125" style="4" customWidth="1"/>
    <col min="14576" max="14576" width="21.42578125" style="4" customWidth="1"/>
    <col min="14577" max="14577" width="22.28515625" style="4" customWidth="1"/>
    <col min="14578" max="14578" width="20.7109375" style="4" customWidth="1"/>
    <col min="14579" max="14579" width="18" style="4" customWidth="1"/>
    <col min="14580" max="14580" width="14.28515625" style="4" customWidth="1"/>
    <col min="14581" max="14581" width="19.140625" style="4" customWidth="1"/>
    <col min="14582" max="14585" width="0" style="4" hidden="1" customWidth="1"/>
    <col min="14586" max="14586" width="14" style="4" customWidth="1"/>
    <col min="14587" max="14587" width="8.140625" style="4" customWidth="1"/>
    <col min="14588" max="14588" width="21.7109375" style="4" customWidth="1"/>
    <col min="14589" max="14589" width="9.42578125" style="4" customWidth="1"/>
    <col min="14590" max="14590" width="17.140625" style="4" customWidth="1"/>
    <col min="14591" max="14591" width="17.7109375" style="4" customWidth="1"/>
    <col min="14592" max="14592" width="21.85546875" style="4" customWidth="1"/>
    <col min="14593" max="14593" width="19.85546875" style="4" customWidth="1"/>
    <col min="14594" max="14594" width="39.7109375" style="4" customWidth="1"/>
    <col min="14595" max="14595" width="23.140625" style="4" customWidth="1"/>
    <col min="14596" max="14596" width="10.7109375" style="4" customWidth="1"/>
    <col min="14597" max="14597" width="14.7109375" style="4" customWidth="1"/>
    <col min="14598" max="14598" width="10.140625" style="4" customWidth="1"/>
    <col min="14599" max="14827" width="9.140625" style="4"/>
    <col min="14828" max="14828" width="18.42578125" style="4" customWidth="1"/>
    <col min="14829" max="14829" width="15.5703125" style="4" customWidth="1"/>
    <col min="14830" max="14830" width="28" style="4" customWidth="1"/>
    <col min="14831" max="14831" width="25.5703125" style="4" customWidth="1"/>
    <col min="14832" max="14832" width="21.42578125" style="4" customWidth="1"/>
    <col min="14833" max="14833" width="22.28515625" style="4" customWidth="1"/>
    <col min="14834" max="14834" width="20.7109375" style="4" customWidth="1"/>
    <col min="14835" max="14835" width="18" style="4" customWidth="1"/>
    <col min="14836" max="14836" width="14.28515625" style="4" customWidth="1"/>
    <col min="14837" max="14837" width="19.140625" style="4" customWidth="1"/>
    <col min="14838" max="14841" width="0" style="4" hidden="1" customWidth="1"/>
    <col min="14842" max="14842" width="14" style="4" customWidth="1"/>
    <col min="14843" max="14843" width="8.140625" style="4" customWidth="1"/>
    <col min="14844" max="14844" width="21.7109375" style="4" customWidth="1"/>
    <col min="14845" max="14845" width="9.42578125" style="4" customWidth="1"/>
    <col min="14846" max="14846" width="17.140625" style="4" customWidth="1"/>
    <col min="14847" max="14847" width="17.7109375" style="4" customWidth="1"/>
    <col min="14848" max="14848" width="21.85546875" style="4" customWidth="1"/>
    <col min="14849" max="14849" width="19.85546875" style="4" customWidth="1"/>
    <col min="14850" max="14850" width="39.7109375" style="4" customWidth="1"/>
    <col min="14851" max="14851" width="23.140625" style="4" customWidth="1"/>
    <col min="14852" max="14852" width="10.7109375" style="4" customWidth="1"/>
    <col min="14853" max="14853" width="14.7109375" style="4" customWidth="1"/>
    <col min="14854" max="14854" width="10.140625" style="4" customWidth="1"/>
    <col min="14855" max="15083" width="9.140625" style="4"/>
    <col min="15084" max="15084" width="18.42578125" style="4" customWidth="1"/>
    <col min="15085" max="15085" width="15.5703125" style="4" customWidth="1"/>
    <col min="15086" max="15086" width="28" style="4" customWidth="1"/>
    <col min="15087" max="15087" width="25.5703125" style="4" customWidth="1"/>
    <col min="15088" max="15088" width="21.42578125" style="4" customWidth="1"/>
    <col min="15089" max="15089" width="22.28515625" style="4" customWidth="1"/>
    <col min="15090" max="15090" width="20.7109375" style="4" customWidth="1"/>
    <col min="15091" max="15091" width="18" style="4" customWidth="1"/>
    <col min="15092" max="15092" width="14.28515625" style="4" customWidth="1"/>
    <col min="15093" max="15093" width="19.140625" style="4" customWidth="1"/>
    <col min="15094" max="15097" width="0" style="4" hidden="1" customWidth="1"/>
    <col min="15098" max="15098" width="14" style="4" customWidth="1"/>
    <col min="15099" max="15099" width="8.140625" style="4" customWidth="1"/>
    <col min="15100" max="15100" width="21.7109375" style="4" customWidth="1"/>
    <col min="15101" max="15101" width="9.42578125" style="4" customWidth="1"/>
    <col min="15102" max="15102" width="17.140625" style="4" customWidth="1"/>
    <col min="15103" max="15103" width="17.7109375" style="4" customWidth="1"/>
    <col min="15104" max="15104" width="21.85546875" style="4" customWidth="1"/>
    <col min="15105" max="15105" width="19.85546875" style="4" customWidth="1"/>
    <col min="15106" max="15106" width="39.7109375" style="4" customWidth="1"/>
    <col min="15107" max="15107" width="23.140625" style="4" customWidth="1"/>
    <col min="15108" max="15108" width="10.7109375" style="4" customWidth="1"/>
    <col min="15109" max="15109" width="14.7109375" style="4" customWidth="1"/>
    <col min="15110" max="15110" width="10.140625" style="4" customWidth="1"/>
    <col min="15111" max="15339" width="9.140625" style="4"/>
    <col min="15340" max="15340" width="18.42578125" style="4" customWidth="1"/>
    <col min="15341" max="15341" width="15.5703125" style="4" customWidth="1"/>
    <col min="15342" max="15342" width="28" style="4" customWidth="1"/>
    <col min="15343" max="15343" width="25.5703125" style="4" customWidth="1"/>
    <col min="15344" max="15344" width="21.42578125" style="4" customWidth="1"/>
    <col min="15345" max="15345" width="22.28515625" style="4" customWidth="1"/>
    <col min="15346" max="15346" width="20.7109375" style="4" customWidth="1"/>
    <col min="15347" max="15347" width="18" style="4" customWidth="1"/>
    <col min="15348" max="15348" width="14.28515625" style="4" customWidth="1"/>
    <col min="15349" max="15349" width="19.140625" style="4" customWidth="1"/>
    <col min="15350" max="15353" width="0" style="4" hidden="1" customWidth="1"/>
    <col min="15354" max="15354" width="14" style="4" customWidth="1"/>
    <col min="15355" max="15355" width="8.140625" style="4" customWidth="1"/>
    <col min="15356" max="15356" width="21.7109375" style="4" customWidth="1"/>
    <col min="15357" max="15357" width="9.42578125" style="4" customWidth="1"/>
    <col min="15358" max="15358" width="17.140625" style="4" customWidth="1"/>
    <col min="15359" max="15359" width="17.7109375" style="4" customWidth="1"/>
    <col min="15360" max="15360" width="21.85546875" style="4" customWidth="1"/>
    <col min="15361" max="15361" width="19.85546875" style="4" customWidth="1"/>
    <col min="15362" max="15362" width="39.7109375" style="4" customWidth="1"/>
    <col min="15363" max="15363" width="23.140625" style="4" customWidth="1"/>
    <col min="15364" max="15364" width="10.7109375" style="4" customWidth="1"/>
    <col min="15365" max="15365" width="14.7109375" style="4" customWidth="1"/>
    <col min="15366" max="15366" width="10.140625" style="4" customWidth="1"/>
    <col min="15367" max="15595" width="9.140625" style="4"/>
    <col min="15596" max="15596" width="18.42578125" style="4" customWidth="1"/>
    <col min="15597" max="15597" width="15.5703125" style="4" customWidth="1"/>
    <col min="15598" max="15598" width="28" style="4" customWidth="1"/>
    <col min="15599" max="15599" width="25.5703125" style="4" customWidth="1"/>
    <col min="15600" max="15600" width="21.42578125" style="4" customWidth="1"/>
    <col min="15601" max="15601" width="22.28515625" style="4" customWidth="1"/>
    <col min="15602" max="15602" width="20.7109375" style="4" customWidth="1"/>
    <col min="15603" max="15603" width="18" style="4" customWidth="1"/>
    <col min="15604" max="15604" width="14.28515625" style="4" customWidth="1"/>
    <col min="15605" max="15605" width="19.140625" style="4" customWidth="1"/>
    <col min="15606" max="15609" width="0" style="4" hidden="1" customWidth="1"/>
    <col min="15610" max="15610" width="14" style="4" customWidth="1"/>
    <col min="15611" max="15611" width="8.140625" style="4" customWidth="1"/>
    <col min="15612" max="15612" width="21.7109375" style="4" customWidth="1"/>
    <col min="15613" max="15613" width="9.42578125" style="4" customWidth="1"/>
    <col min="15614" max="15614" width="17.140625" style="4" customWidth="1"/>
    <col min="15615" max="15615" width="17.7109375" style="4" customWidth="1"/>
    <col min="15616" max="15616" width="21.85546875" style="4" customWidth="1"/>
    <col min="15617" max="15617" width="19.85546875" style="4" customWidth="1"/>
    <col min="15618" max="15618" width="39.7109375" style="4" customWidth="1"/>
    <col min="15619" max="15619" width="23.140625" style="4" customWidth="1"/>
    <col min="15620" max="15620" width="10.7109375" style="4" customWidth="1"/>
    <col min="15621" max="15621" width="14.7109375" style="4" customWidth="1"/>
    <col min="15622" max="15622" width="10.140625" style="4" customWidth="1"/>
    <col min="15623" max="15851" width="9.140625" style="4"/>
    <col min="15852" max="15852" width="18.42578125" style="4" customWidth="1"/>
    <col min="15853" max="15853" width="15.5703125" style="4" customWidth="1"/>
    <col min="15854" max="15854" width="28" style="4" customWidth="1"/>
    <col min="15855" max="15855" width="25.5703125" style="4" customWidth="1"/>
    <col min="15856" max="15856" width="21.42578125" style="4" customWidth="1"/>
    <col min="15857" max="15857" width="22.28515625" style="4" customWidth="1"/>
    <col min="15858" max="15858" width="20.7109375" style="4" customWidth="1"/>
    <col min="15859" max="15859" width="18" style="4" customWidth="1"/>
    <col min="15860" max="15860" width="14.28515625" style="4" customWidth="1"/>
    <col min="15861" max="15861" width="19.140625" style="4" customWidth="1"/>
    <col min="15862" max="15865" width="0" style="4" hidden="1" customWidth="1"/>
    <col min="15866" max="15866" width="14" style="4" customWidth="1"/>
    <col min="15867" max="15867" width="8.140625" style="4" customWidth="1"/>
    <col min="15868" max="15868" width="21.7109375" style="4" customWidth="1"/>
    <col min="15869" max="15869" width="9.42578125" style="4" customWidth="1"/>
    <col min="15870" max="15870" width="17.140625" style="4" customWidth="1"/>
    <col min="15871" max="15871" width="17.7109375" style="4" customWidth="1"/>
    <col min="15872" max="15872" width="21.85546875" style="4" customWidth="1"/>
    <col min="15873" max="15873" width="19.85546875" style="4" customWidth="1"/>
    <col min="15874" max="15874" width="39.7109375" style="4" customWidth="1"/>
    <col min="15875" max="15875" width="23.140625" style="4" customWidth="1"/>
    <col min="15876" max="15876" width="10.7109375" style="4" customWidth="1"/>
    <col min="15877" max="15877" width="14.7109375" style="4" customWidth="1"/>
    <col min="15878" max="15878" width="10.140625" style="4" customWidth="1"/>
    <col min="15879" max="16107" width="9.140625" style="4"/>
    <col min="16108" max="16108" width="18.42578125" style="4" customWidth="1"/>
    <col min="16109" max="16109" width="15.5703125" style="4" customWidth="1"/>
    <col min="16110" max="16110" width="28" style="4" customWidth="1"/>
    <col min="16111" max="16111" width="25.5703125" style="4" customWidth="1"/>
    <col min="16112" max="16112" width="21.42578125" style="4" customWidth="1"/>
    <col min="16113" max="16113" width="22.28515625" style="4" customWidth="1"/>
    <col min="16114" max="16114" width="20.7109375" style="4" customWidth="1"/>
    <col min="16115" max="16115" width="18" style="4" customWidth="1"/>
    <col min="16116" max="16116" width="14.28515625" style="4" customWidth="1"/>
    <col min="16117" max="16117" width="19.140625" style="4" customWidth="1"/>
    <col min="16118" max="16121" width="0" style="4" hidden="1" customWidth="1"/>
    <col min="16122" max="16122" width="14" style="4" customWidth="1"/>
    <col min="16123" max="16123" width="8.140625" style="4" customWidth="1"/>
    <col min="16124" max="16124" width="21.7109375" style="4" customWidth="1"/>
    <col min="16125" max="16125" width="9.42578125" style="4" customWidth="1"/>
    <col min="16126" max="16126" width="17.140625" style="4" customWidth="1"/>
    <col min="16127" max="16127" width="17.7109375" style="4" customWidth="1"/>
    <col min="16128" max="16128" width="21.85546875" style="4" customWidth="1"/>
    <col min="16129" max="16129" width="19.85546875" style="4" customWidth="1"/>
    <col min="16130" max="16130" width="39.7109375" style="4" customWidth="1"/>
    <col min="16131" max="16131" width="23.140625" style="4" customWidth="1"/>
    <col min="16132" max="16132" width="10.7109375" style="4" customWidth="1"/>
    <col min="16133" max="16133" width="14.7109375" style="4" customWidth="1"/>
    <col min="16134" max="16134" width="10.140625" style="4" customWidth="1"/>
    <col min="16135" max="16384" width="9.140625" style="4"/>
  </cols>
  <sheetData>
    <row r="1" spans="1:7" ht="24" customHeight="1" x14ac:dyDescent="0.3">
      <c r="A1" s="1"/>
      <c r="B1" s="1"/>
      <c r="C1" s="1"/>
      <c r="D1" s="1"/>
      <c r="E1" s="1"/>
      <c r="F1" s="5" t="s">
        <v>0</v>
      </c>
      <c r="G1" s="6" t="s">
        <v>1</v>
      </c>
    </row>
    <row r="2" spans="1:7" ht="26.25" customHeight="1" x14ac:dyDescent="0.3">
      <c r="A2" s="177" t="s">
        <v>2</v>
      </c>
      <c r="B2" s="177"/>
      <c r="C2" s="177"/>
      <c r="D2" s="177"/>
      <c r="E2" s="177"/>
      <c r="F2" s="177"/>
      <c r="G2" s="177"/>
    </row>
    <row r="3" spans="1:7" ht="26.25" customHeight="1" x14ac:dyDescent="0.3">
      <c r="A3" s="191" t="s">
        <v>108</v>
      </c>
      <c r="B3" s="191"/>
      <c r="C3" s="191"/>
      <c r="D3" s="191"/>
      <c r="E3" s="191"/>
      <c r="F3" s="191"/>
      <c r="G3" s="191"/>
    </row>
    <row r="4" spans="1:7" ht="23.25" customHeight="1" x14ac:dyDescent="0.3">
      <c r="A4" s="193" t="s">
        <v>3</v>
      </c>
      <c r="B4" s="193"/>
      <c r="C4" s="193"/>
      <c r="D4" s="193"/>
      <c r="E4" s="193"/>
      <c r="F4" s="193"/>
      <c r="G4" s="193"/>
    </row>
    <row r="5" spans="1:7" ht="50.25" customHeight="1" x14ac:dyDescent="0.3">
      <c r="A5" s="189" t="s">
        <v>4</v>
      </c>
      <c r="B5" s="189"/>
      <c r="C5" s="189"/>
      <c r="D5" s="189"/>
      <c r="E5" s="189"/>
      <c r="F5" s="189"/>
      <c r="G5" s="189"/>
    </row>
    <row r="6" spans="1:7" ht="36" customHeight="1" x14ac:dyDescent="0.4">
      <c r="A6" s="190" t="s">
        <v>5</v>
      </c>
      <c r="B6" s="190"/>
      <c r="C6" s="190"/>
      <c r="D6" s="190"/>
      <c r="E6" s="190"/>
      <c r="F6" s="190"/>
      <c r="G6" s="190"/>
    </row>
    <row r="7" spans="1:7" ht="17.45" customHeight="1" x14ac:dyDescent="0.3">
      <c r="A7" s="191"/>
      <c r="B7" s="191"/>
      <c r="C7" s="191"/>
      <c r="D7" s="191"/>
      <c r="E7" s="191"/>
      <c r="F7" s="191"/>
      <c r="G7" s="191"/>
    </row>
    <row r="8" spans="1:7" ht="27" x14ac:dyDescent="0.35">
      <c r="A8" s="192" t="s">
        <v>6</v>
      </c>
      <c r="B8" s="192"/>
      <c r="C8" s="192"/>
      <c r="D8" s="192"/>
      <c r="E8" s="192"/>
      <c r="F8" s="192"/>
      <c r="G8" s="192"/>
    </row>
    <row r="9" spans="1:7" ht="21" customHeight="1" x14ac:dyDescent="0.3">
      <c r="A9" s="185" t="s">
        <v>7</v>
      </c>
      <c r="B9" s="185"/>
      <c r="C9" s="185"/>
      <c r="D9" s="185"/>
      <c r="E9" s="185"/>
      <c r="F9" s="185"/>
      <c r="G9" s="185"/>
    </row>
    <row r="10" spans="1:7" ht="51" customHeight="1" x14ac:dyDescent="0.2">
      <c r="A10" s="161" t="s">
        <v>8</v>
      </c>
      <c r="B10" s="161" t="s">
        <v>9</v>
      </c>
      <c r="C10" s="161" t="s">
        <v>10</v>
      </c>
      <c r="D10" s="178" t="s">
        <v>11</v>
      </c>
      <c r="E10" s="179"/>
      <c r="F10" s="180" t="s">
        <v>12</v>
      </c>
      <c r="G10" s="180"/>
    </row>
    <row r="11" spans="1:7" ht="29.25" customHeight="1" x14ac:dyDescent="0.3">
      <c r="A11" s="162"/>
      <c r="B11" s="162"/>
      <c r="C11" s="162"/>
      <c r="D11" s="8" t="s">
        <v>13</v>
      </c>
      <c r="E11" s="8" t="s">
        <v>14</v>
      </c>
      <c r="F11" s="8" t="s">
        <v>13</v>
      </c>
      <c r="G11" s="8" t="s">
        <v>14</v>
      </c>
    </row>
    <row r="12" spans="1:7" ht="37.5" customHeight="1" x14ac:dyDescent="0.3">
      <c r="A12" s="9" t="s">
        <v>15</v>
      </c>
      <c r="B12" s="9" t="s">
        <v>16</v>
      </c>
      <c r="C12" s="10" t="s">
        <v>17</v>
      </c>
      <c r="D12" s="11">
        <f t="shared" ref="D12:E15" si="0">ROUND((D20*1.56)/1,1)*1</f>
        <v>227.6</v>
      </c>
      <c r="E12" s="11">
        <f t="shared" si="0"/>
        <v>157.69999999999999</v>
      </c>
      <c r="F12" s="12">
        <f t="shared" ref="F12:G35" si="1">ROUND(D12*1.2/1,2)*1</f>
        <v>273.12</v>
      </c>
      <c r="G12" s="12">
        <f t="shared" si="1"/>
        <v>189.24</v>
      </c>
    </row>
    <row r="13" spans="1:7" ht="27.6" customHeight="1" x14ac:dyDescent="0.3">
      <c r="A13" s="13"/>
      <c r="B13" s="13"/>
      <c r="C13" s="14" t="s">
        <v>18</v>
      </c>
      <c r="D13" s="11">
        <f t="shared" si="0"/>
        <v>206.9</v>
      </c>
      <c r="E13" s="11">
        <f t="shared" si="0"/>
        <v>143.4</v>
      </c>
      <c r="F13" s="12">
        <f t="shared" si="1"/>
        <v>248.28</v>
      </c>
      <c r="G13" s="12">
        <f t="shared" si="1"/>
        <v>172.08</v>
      </c>
    </row>
    <row r="14" spans="1:7" ht="23.45" customHeight="1" x14ac:dyDescent="0.3">
      <c r="A14" s="13"/>
      <c r="B14" s="13"/>
      <c r="C14" s="15" t="s">
        <v>19</v>
      </c>
      <c r="D14" s="11">
        <f t="shared" si="0"/>
        <v>248.2</v>
      </c>
      <c r="E14" s="11">
        <f t="shared" si="0"/>
        <v>172.1</v>
      </c>
      <c r="F14" s="12">
        <f t="shared" si="1"/>
        <v>297.83999999999997</v>
      </c>
      <c r="G14" s="12">
        <f t="shared" si="1"/>
        <v>206.52</v>
      </c>
    </row>
    <row r="15" spans="1:7" ht="27.6" customHeight="1" x14ac:dyDescent="0.3">
      <c r="A15" s="13"/>
      <c r="B15" s="16"/>
      <c r="C15" s="17" t="s">
        <v>20</v>
      </c>
      <c r="D15" s="11">
        <f t="shared" si="0"/>
        <v>268.89999999999998</v>
      </c>
      <c r="E15" s="11">
        <f t="shared" si="0"/>
        <v>186.4</v>
      </c>
      <c r="F15" s="12">
        <f t="shared" si="1"/>
        <v>322.68</v>
      </c>
      <c r="G15" s="12">
        <f t="shared" si="1"/>
        <v>223.68</v>
      </c>
    </row>
    <row r="16" spans="1:7" ht="28.15" customHeight="1" x14ac:dyDescent="0.3">
      <c r="A16" s="13"/>
      <c r="B16" s="18">
        <v>1</v>
      </c>
      <c r="C16" s="19" t="s">
        <v>17</v>
      </c>
      <c r="D16" s="11">
        <f>ROUND((D20*1.2)/1,1)*1</f>
        <v>175.1</v>
      </c>
      <c r="E16" s="11">
        <f t="shared" ref="D16:E19" si="2">ROUND((E20*1.2)/1,1)*1</f>
        <v>121.3</v>
      </c>
      <c r="F16" s="12">
        <f t="shared" si="1"/>
        <v>210.12</v>
      </c>
      <c r="G16" s="12">
        <f t="shared" si="1"/>
        <v>145.56</v>
      </c>
    </row>
    <row r="17" spans="1:7" ht="24" customHeight="1" x14ac:dyDescent="0.3">
      <c r="A17" s="20"/>
      <c r="B17" s="13"/>
      <c r="C17" s="14" t="s">
        <v>18</v>
      </c>
      <c r="D17" s="11">
        <f t="shared" si="2"/>
        <v>159.1</v>
      </c>
      <c r="E17" s="11">
        <f t="shared" si="2"/>
        <v>110.3</v>
      </c>
      <c r="F17" s="12">
        <f t="shared" si="1"/>
        <v>190.92</v>
      </c>
      <c r="G17" s="12">
        <f t="shared" si="1"/>
        <v>132.36000000000001</v>
      </c>
    </row>
    <row r="18" spans="1:7" ht="24" customHeight="1" x14ac:dyDescent="0.3">
      <c r="A18" s="13"/>
      <c r="B18" s="13"/>
      <c r="C18" s="21" t="s">
        <v>19</v>
      </c>
      <c r="D18" s="22">
        <f t="shared" si="2"/>
        <v>190.9</v>
      </c>
      <c r="E18" s="22">
        <f t="shared" si="2"/>
        <v>132.4</v>
      </c>
      <c r="F18" s="12">
        <f t="shared" si="1"/>
        <v>229.08</v>
      </c>
      <c r="G18" s="12">
        <f t="shared" si="1"/>
        <v>158.88</v>
      </c>
    </row>
    <row r="19" spans="1:7" ht="27" customHeight="1" x14ac:dyDescent="0.3">
      <c r="A19" s="13"/>
      <c r="B19" s="16"/>
      <c r="C19" s="17" t="s">
        <v>20</v>
      </c>
      <c r="D19" s="11">
        <f t="shared" si="2"/>
        <v>206.9</v>
      </c>
      <c r="E19" s="11">
        <f t="shared" si="2"/>
        <v>143.4</v>
      </c>
      <c r="F19" s="12">
        <f t="shared" si="1"/>
        <v>248.28</v>
      </c>
      <c r="G19" s="12">
        <f t="shared" si="1"/>
        <v>172.08</v>
      </c>
    </row>
    <row r="20" spans="1:7" ht="25.15" customHeight="1" x14ac:dyDescent="0.3">
      <c r="A20" s="23"/>
      <c r="B20" s="18">
        <v>2</v>
      </c>
      <c r="C20" s="19" t="s">
        <v>17</v>
      </c>
      <c r="D20" s="11">
        <f>ROUND((D21*1.1)/1,1)*1</f>
        <v>145.9</v>
      </c>
      <c r="E20" s="11">
        <f>ROUND((E21*1.1)/1,1)*1</f>
        <v>101.1</v>
      </c>
      <c r="F20" s="12">
        <f t="shared" si="1"/>
        <v>175.08</v>
      </c>
      <c r="G20" s="12">
        <f t="shared" si="1"/>
        <v>121.32</v>
      </c>
    </row>
    <row r="21" spans="1:7" ht="24" customHeight="1" x14ac:dyDescent="0.3">
      <c r="A21" s="23" t="s">
        <v>21</v>
      </c>
      <c r="B21" s="13"/>
      <c r="C21" s="14" t="s">
        <v>18</v>
      </c>
      <c r="D21" s="102">
        <f>123.2*1.048*1.027</f>
        <v>132.5996672</v>
      </c>
      <c r="E21" s="102">
        <f>87.7*1.048</f>
        <v>91.909600000000012</v>
      </c>
      <c r="F21" s="12">
        <f t="shared" si="1"/>
        <v>159.12</v>
      </c>
      <c r="G21" s="12">
        <f t="shared" si="1"/>
        <v>110.29</v>
      </c>
    </row>
    <row r="22" spans="1:7" ht="36" customHeight="1" x14ac:dyDescent="0.3">
      <c r="A22" s="13"/>
      <c r="B22" s="13"/>
      <c r="C22" s="21" t="s">
        <v>19</v>
      </c>
      <c r="D22" s="11">
        <f>ROUND((D21*1.2)/1,1)*1</f>
        <v>159.1</v>
      </c>
      <c r="E22" s="11">
        <f>ROUND((E21*1.2)/1,1)*1</f>
        <v>110.3</v>
      </c>
      <c r="F22" s="12">
        <f t="shared" si="1"/>
        <v>190.92</v>
      </c>
      <c r="G22" s="12">
        <f t="shared" si="1"/>
        <v>132.36000000000001</v>
      </c>
    </row>
    <row r="23" spans="1:7" ht="22.9" customHeight="1" x14ac:dyDescent="0.3">
      <c r="A23" s="13"/>
      <c r="B23" s="13"/>
      <c r="C23" s="17" t="s">
        <v>20</v>
      </c>
      <c r="D23" s="11">
        <f>ROUND((D21*1.3)/1,1)*1</f>
        <v>172.4</v>
      </c>
      <c r="E23" s="11">
        <f>ROUND((E21*1.3)/1,1)*1</f>
        <v>119.5</v>
      </c>
      <c r="F23" s="12">
        <f t="shared" si="1"/>
        <v>206.88</v>
      </c>
      <c r="G23" s="12">
        <f t="shared" si="1"/>
        <v>143.4</v>
      </c>
    </row>
    <row r="24" spans="1:7" ht="20.25" x14ac:dyDescent="0.3">
      <c r="A24" s="13"/>
      <c r="B24" s="24">
        <v>3</v>
      </c>
      <c r="C24" s="17" t="s">
        <v>17</v>
      </c>
      <c r="D24" s="11">
        <f t="shared" ref="D24:E27" si="3">ROUND((D20*0.8)/1,1)*1</f>
        <v>116.7</v>
      </c>
      <c r="E24" s="11">
        <f t="shared" si="3"/>
        <v>80.900000000000006</v>
      </c>
      <c r="F24" s="12">
        <f t="shared" si="1"/>
        <v>140.04</v>
      </c>
      <c r="G24" s="12">
        <f t="shared" si="1"/>
        <v>97.08</v>
      </c>
    </row>
    <row r="25" spans="1:7" ht="20.25" x14ac:dyDescent="0.3">
      <c r="A25" s="13"/>
      <c r="B25" s="13"/>
      <c r="C25" s="14" t="s">
        <v>18</v>
      </c>
      <c r="D25" s="11">
        <f t="shared" si="3"/>
        <v>106.1</v>
      </c>
      <c r="E25" s="11">
        <f t="shared" si="3"/>
        <v>73.5</v>
      </c>
      <c r="F25" s="12">
        <f t="shared" si="1"/>
        <v>127.32</v>
      </c>
      <c r="G25" s="12">
        <f t="shared" si="1"/>
        <v>88.2</v>
      </c>
    </row>
    <row r="26" spans="1:7" ht="20.25" x14ac:dyDescent="0.3">
      <c r="A26" s="13"/>
      <c r="B26" s="13"/>
      <c r="C26" s="25" t="s">
        <v>19</v>
      </c>
      <c r="D26" s="11">
        <f t="shared" si="3"/>
        <v>127.3</v>
      </c>
      <c r="E26" s="11">
        <f t="shared" si="3"/>
        <v>88.2</v>
      </c>
      <c r="F26" s="12">
        <f t="shared" si="1"/>
        <v>152.76</v>
      </c>
      <c r="G26" s="12">
        <f t="shared" si="1"/>
        <v>105.84</v>
      </c>
    </row>
    <row r="27" spans="1:7" ht="20.25" x14ac:dyDescent="0.3">
      <c r="A27" s="13"/>
      <c r="B27" s="16"/>
      <c r="C27" s="26" t="s">
        <v>20</v>
      </c>
      <c r="D27" s="12">
        <f t="shared" si="3"/>
        <v>137.9</v>
      </c>
      <c r="E27" s="12">
        <f t="shared" si="3"/>
        <v>95.6</v>
      </c>
      <c r="F27" s="12">
        <f t="shared" si="1"/>
        <v>165.48</v>
      </c>
      <c r="G27" s="12">
        <f>ROUND(E27*1.2/1,2)*1</f>
        <v>114.72</v>
      </c>
    </row>
    <row r="28" spans="1:7" ht="20.25" x14ac:dyDescent="0.3">
      <c r="A28" s="27"/>
      <c r="B28" s="9"/>
      <c r="C28" s="17" t="s">
        <v>17</v>
      </c>
      <c r="D28" s="28">
        <f t="shared" ref="D28:E31" si="4">D20*0.56</f>
        <v>81.704000000000008</v>
      </c>
      <c r="E28" s="28">
        <f t="shared" si="4"/>
        <v>56.616</v>
      </c>
      <c r="F28" s="12">
        <f>ROUND(D28*1.2/1,2)*1</f>
        <v>98.04</v>
      </c>
      <c r="G28" s="12">
        <f>ROUND(E28*1.2/1,2)*1</f>
        <v>67.94</v>
      </c>
    </row>
    <row r="29" spans="1:7" ht="20.25" x14ac:dyDescent="0.3">
      <c r="A29" s="27"/>
      <c r="B29" s="18">
        <v>4</v>
      </c>
      <c r="C29" s="14" t="s">
        <v>18</v>
      </c>
      <c r="D29" s="29">
        <f>D21*0.56</f>
        <v>74.255813632000013</v>
      </c>
      <c r="E29" s="29">
        <f t="shared" si="4"/>
        <v>51.469376000000011</v>
      </c>
      <c r="F29" s="12">
        <f t="shared" si="1"/>
        <v>89.11</v>
      </c>
      <c r="G29" s="12">
        <f>ROUND(E29*1.2/1,2)*1</f>
        <v>61.76</v>
      </c>
    </row>
    <row r="30" spans="1:7" ht="20.25" x14ac:dyDescent="0.3">
      <c r="A30" s="27"/>
      <c r="B30" s="13"/>
      <c r="C30" s="25" t="s">
        <v>19</v>
      </c>
      <c r="D30" s="28">
        <f t="shared" si="4"/>
        <v>89.096000000000004</v>
      </c>
      <c r="E30" s="28">
        <f t="shared" si="4"/>
        <v>61.768000000000008</v>
      </c>
      <c r="F30" s="12">
        <f t="shared" si="1"/>
        <v>106.92</v>
      </c>
      <c r="G30" s="12">
        <f>ROUND(E30*1.2/1,2)*1</f>
        <v>74.12</v>
      </c>
    </row>
    <row r="31" spans="1:7" ht="20.25" x14ac:dyDescent="0.3">
      <c r="A31" s="27"/>
      <c r="B31" s="16"/>
      <c r="C31" s="26" t="s">
        <v>20</v>
      </c>
      <c r="D31" s="28">
        <f t="shared" si="4"/>
        <v>96.544000000000011</v>
      </c>
      <c r="E31" s="28">
        <f t="shared" si="4"/>
        <v>66.92</v>
      </c>
      <c r="F31" s="12">
        <f t="shared" si="1"/>
        <v>115.85</v>
      </c>
      <c r="G31" s="12">
        <f>ROUND(E31*1.2/1,2)*1</f>
        <v>80.3</v>
      </c>
    </row>
    <row r="32" spans="1:7" ht="20.25" x14ac:dyDescent="0.3">
      <c r="A32" s="30" t="s">
        <v>22</v>
      </c>
      <c r="B32" s="31"/>
      <c r="C32" s="32"/>
      <c r="D32" s="28">
        <f>25*1.048</f>
        <v>26.200000000000003</v>
      </c>
      <c r="E32" s="33"/>
      <c r="F32" s="12">
        <f t="shared" si="1"/>
        <v>31.44</v>
      </c>
      <c r="G32" s="12">
        <f t="shared" si="1"/>
        <v>0</v>
      </c>
    </row>
    <row r="33" spans="1:7" ht="25.9" customHeight="1" x14ac:dyDescent="0.3">
      <c r="A33" s="30" t="s">
        <v>23</v>
      </c>
      <c r="B33" s="34">
        <v>4</v>
      </c>
      <c r="C33" s="35"/>
      <c r="D33" s="28">
        <f>50*1.048</f>
        <v>52.400000000000006</v>
      </c>
      <c r="E33" s="11">
        <f>40*1.048</f>
        <v>41.92</v>
      </c>
      <c r="F33" s="12">
        <f t="shared" si="1"/>
        <v>62.88</v>
      </c>
      <c r="G33" s="12">
        <f t="shared" si="1"/>
        <v>50.3</v>
      </c>
    </row>
    <row r="34" spans="1:7" ht="25.9" customHeight="1" x14ac:dyDescent="0.3">
      <c r="A34" s="30" t="s">
        <v>24</v>
      </c>
      <c r="B34" s="36"/>
      <c r="C34" s="37"/>
      <c r="D34" s="28">
        <f>ROUND((D21*0.565)/1,1)*1</f>
        <v>74.900000000000006</v>
      </c>
      <c r="E34" s="11">
        <f>ROUND((E21*0.565)/1,1)*1</f>
        <v>51.9</v>
      </c>
      <c r="F34" s="12">
        <f t="shared" si="1"/>
        <v>89.88</v>
      </c>
      <c r="G34" s="12">
        <f t="shared" si="1"/>
        <v>62.28</v>
      </c>
    </row>
    <row r="35" spans="1:7" ht="25.9" customHeight="1" x14ac:dyDescent="0.3">
      <c r="A35" s="38" t="s">
        <v>25</v>
      </c>
      <c r="B35" s="39"/>
      <c r="C35" s="40"/>
      <c r="D35" s="28">
        <f>ROUND((D21*0.565*1.1)/1,1)*1</f>
        <v>82.4</v>
      </c>
      <c r="E35" s="11">
        <f>ROUND((E21*0.565*1.1)/1,1)*1</f>
        <v>57.1</v>
      </c>
      <c r="F35" s="41">
        <f t="shared" si="1"/>
        <v>98.88</v>
      </c>
      <c r="G35" s="41">
        <f t="shared" si="1"/>
        <v>68.52</v>
      </c>
    </row>
    <row r="36" spans="1:7" ht="20.25" x14ac:dyDescent="0.3">
      <c r="B36" s="37"/>
      <c r="C36" s="37"/>
      <c r="D36" s="42"/>
      <c r="F36" s="41"/>
      <c r="G36" s="41"/>
    </row>
    <row r="37" spans="1:7" ht="20.25" x14ac:dyDescent="0.3">
      <c r="A37" s="27" t="s">
        <v>26</v>
      </c>
      <c r="B37" s="18">
        <v>1</v>
      </c>
      <c r="C37" s="43">
        <v>100.125</v>
      </c>
      <c r="D37" s="11">
        <f>ROUND(D17*1.5/1,1)*1</f>
        <v>238.7</v>
      </c>
      <c r="E37" s="44">
        <f>ROUND(E17*1.5/1,1)*1</f>
        <v>165.5</v>
      </c>
      <c r="F37" s="11">
        <f t="shared" ref="F37:G42" si="5">ROUND(D37*1.2/1,2)*1</f>
        <v>286.44</v>
      </c>
      <c r="G37" s="11">
        <f t="shared" si="5"/>
        <v>198.6</v>
      </c>
    </row>
    <row r="38" spans="1:7" ht="20.25" x14ac:dyDescent="0.3">
      <c r="A38" s="46"/>
      <c r="B38" s="47"/>
      <c r="C38" s="48" t="s">
        <v>27</v>
      </c>
      <c r="D38" s="12">
        <f>ROUND(D17*1.7/1,1)*1</f>
        <v>270.5</v>
      </c>
      <c r="E38" s="12">
        <f>ROUND(E17*1.7/1,1)*1</f>
        <v>187.5</v>
      </c>
      <c r="F38" s="11">
        <f t="shared" si="5"/>
        <v>324.60000000000002</v>
      </c>
      <c r="G38" s="11">
        <f t="shared" si="5"/>
        <v>225</v>
      </c>
    </row>
    <row r="39" spans="1:7" ht="20.25" x14ac:dyDescent="0.3">
      <c r="A39" s="49"/>
      <c r="B39" s="24">
        <v>2</v>
      </c>
      <c r="C39" s="50">
        <v>100.125</v>
      </c>
      <c r="D39" s="12">
        <f>ROUND(D21*1.5/1,1)*1</f>
        <v>198.9</v>
      </c>
      <c r="E39" s="12">
        <f>ROUND(E21*1.5/1,1)*1</f>
        <v>137.9</v>
      </c>
      <c r="F39" s="12">
        <f t="shared" si="5"/>
        <v>238.68</v>
      </c>
      <c r="G39" s="12">
        <f t="shared" si="5"/>
        <v>165.48</v>
      </c>
    </row>
    <row r="40" spans="1:7" ht="20.25" x14ac:dyDescent="0.3">
      <c r="A40" s="49"/>
      <c r="B40" s="52"/>
      <c r="C40" s="53" t="s">
        <v>27</v>
      </c>
      <c r="D40" s="12">
        <f>ROUND(D21*1.7/1,1)*1</f>
        <v>225.4</v>
      </c>
      <c r="E40" s="12">
        <f>ROUND(E21*1.7/1,1)*1</f>
        <v>156.19999999999999</v>
      </c>
      <c r="F40" s="12">
        <f t="shared" si="5"/>
        <v>270.48</v>
      </c>
      <c r="G40" s="12">
        <f t="shared" si="5"/>
        <v>187.44</v>
      </c>
    </row>
    <row r="41" spans="1:7" ht="20.25" x14ac:dyDescent="0.3">
      <c r="A41" s="49"/>
      <c r="B41" s="24">
        <v>3</v>
      </c>
      <c r="C41" s="50">
        <v>100.125</v>
      </c>
      <c r="D41" s="12">
        <f>ROUND(D25*1.5/1,1)*1</f>
        <v>159.19999999999999</v>
      </c>
      <c r="E41" s="12">
        <f>ROUND(E25*1.5/1,1)*1</f>
        <v>110.3</v>
      </c>
      <c r="F41" s="12">
        <f t="shared" si="5"/>
        <v>191.04</v>
      </c>
      <c r="G41" s="12">
        <f t="shared" si="5"/>
        <v>132.36000000000001</v>
      </c>
    </row>
    <row r="42" spans="1:7" ht="20.25" x14ac:dyDescent="0.3">
      <c r="A42" s="47"/>
      <c r="B42" s="47"/>
      <c r="C42" s="53" t="s">
        <v>27</v>
      </c>
      <c r="D42" s="12">
        <f>ROUND(D25*1.7/1,1)*1</f>
        <v>180.4</v>
      </c>
      <c r="E42" s="12">
        <f>ROUND(E25*1.7/1,1)*1</f>
        <v>125</v>
      </c>
      <c r="F42" s="12">
        <f t="shared" si="5"/>
        <v>216.48</v>
      </c>
      <c r="G42" s="12">
        <f t="shared" si="5"/>
        <v>150</v>
      </c>
    </row>
    <row r="43" spans="1:7" ht="25.5" x14ac:dyDescent="0.35">
      <c r="A43" s="188" t="s">
        <v>28</v>
      </c>
      <c r="B43" s="188"/>
      <c r="C43" s="188"/>
      <c r="D43" s="188"/>
      <c r="E43" s="188"/>
      <c r="F43" s="188"/>
      <c r="G43" s="188"/>
    </row>
    <row r="44" spans="1:7" ht="20.25" x14ac:dyDescent="0.3">
      <c r="A44" s="177" t="s">
        <v>29</v>
      </c>
      <c r="B44" s="177"/>
      <c r="C44" s="177"/>
      <c r="D44" s="177"/>
      <c r="E44" s="177"/>
      <c r="F44" s="177"/>
      <c r="G44" s="177"/>
    </row>
    <row r="45" spans="1:7" ht="48" customHeight="1" x14ac:dyDescent="0.2">
      <c r="A45" s="161" t="s">
        <v>8</v>
      </c>
      <c r="B45" s="161" t="s">
        <v>9</v>
      </c>
      <c r="C45" s="161" t="s">
        <v>10</v>
      </c>
      <c r="D45" s="178" t="s">
        <v>11</v>
      </c>
      <c r="E45" s="179"/>
      <c r="F45" s="180" t="s">
        <v>12</v>
      </c>
      <c r="G45" s="180"/>
    </row>
    <row r="46" spans="1:7" ht="30" customHeight="1" x14ac:dyDescent="0.3">
      <c r="A46" s="162"/>
      <c r="B46" s="162"/>
      <c r="C46" s="162"/>
      <c r="D46" s="8" t="s">
        <v>13</v>
      </c>
      <c r="E46" s="8" t="s">
        <v>14</v>
      </c>
      <c r="F46" s="8" t="s">
        <v>13</v>
      </c>
      <c r="G46" s="8" t="s">
        <v>14</v>
      </c>
    </row>
    <row r="47" spans="1:7" ht="20.25" x14ac:dyDescent="0.3">
      <c r="A47" s="9" t="s">
        <v>15</v>
      </c>
      <c r="B47" s="54">
        <v>1</v>
      </c>
      <c r="C47" s="55" t="s">
        <v>17</v>
      </c>
      <c r="D47" s="11">
        <f t="shared" ref="D47:E50" si="6">ROUND((D51*1.2)/1,1)*1</f>
        <v>149.9</v>
      </c>
      <c r="E47" s="11">
        <f t="shared" si="6"/>
        <v>107.5</v>
      </c>
      <c r="F47" s="11">
        <f t="shared" ref="F47:G68" si="7">ROUND(D47*1.2/1,2)*1</f>
        <v>179.88</v>
      </c>
      <c r="G47" s="11">
        <f t="shared" si="7"/>
        <v>129</v>
      </c>
    </row>
    <row r="48" spans="1:7" ht="20.25" x14ac:dyDescent="0.3">
      <c r="A48" s="13"/>
      <c r="B48" s="56"/>
      <c r="C48" s="14" t="s">
        <v>18</v>
      </c>
      <c r="D48" s="11">
        <f t="shared" si="6"/>
        <v>136.30000000000001</v>
      </c>
      <c r="E48" s="11">
        <f t="shared" si="6"/>
        <v>97.7</v>
      </c>
      <c r="F48" s="11">
        <f t="shared" si="7"/>
        <v>163.56</v>
      </c>
      <c r="G48" s="11">
        <f t="shared" si="7"/>
        <v>117.24</v>
      </c>
    </row>
    <row r="49" spans="1:7" ht="38.25" customHeight="1" x14ac:dyDescent="0.3">
      <c r="A49" s="13"/>
      <c r="B49" s="56"/>
      <c r="C49" s="25" t="s">
        <v>19</v>
      </c>
      <c r="D49" s="22">
        <f t="shared" si="6"/>
        <v>163.6</v>
      </c>
      <c r="E49" s="22">
        <f t="shared" si="6"/>
        <v>117.2</v>
      </c>
      <c r="F49" s="11">
        <f t="shared" si="7"/>
        <v>196.32</v>
      </c>
      <c r="G49" s="11">
        <f t="shared" si="7"/>
        <v>140.63999999999999</v>
      </c>
    </row>
    <row r="50" spans="1:7" ht="20.25" x14ac:dyDescent="0.3">
      <c r="A50" s="13"/>
      <c r="B50" s="57"/>
      <c r="C50" s="25" t="s">
        <v>20</v>
      </c>
      <c r="D50" s="11">
        <f t="shared" si="6"/>
        <v>177.1</v>
      </c>
      <c r="E50" s="11">
        <f t="shared" si="6"/>
        <v>127.1</v>
      </c>
      <c r="F50" s="11">
        <f t="shared" si="7"/>
        <v>212.52</v>
      </c>
      <c r="G50" s="11">
        <f t="shared" si="7"/>
        <v>152.52000000000001</v>
      </c>
    </row>
    <row r="51" spans="1:7" ht="20.25" x14ac:dyDescent="0.3">
      <c r="A51" s="23"/>
      <c r="B51" s="54">
        <v>2</v>
      </c>
      <c r="C51" s="55" t="s">
        <v>17</v>
      </c>
      <c r="D51" s="11">
        <f>ROUND((D52*1.1)/1,1)*1</f>
        <v>124.9</v>
      </c>
      <c r="E51" s="11">
        <f>ROUND((E52*1.1)/1,1)*1</f>
        <v>89.6</v>
      </c>
      <c r="F51" s="11">
        <f t="shared" si="7"/>
        <v>149.88</v>
      </c>
      <c r="G51" s="11">
        <f t="shared" si="7"/>
        <v>107.52</v>
      </c>
    </row>
    <row r="52" spans="1:7" ht="20.25" x14ac:dyDescent="0.3">
      <c r="A52" s="58"/>
      <c r="B52" s="56"/>
      <c r="C52" s="14" t="s">
        <v>18</v>
      </c>
      <c r="D52" s="102">
        <f>105.5*1.048*1.027</f>
        <v>113.549228</v>
      </c>
      <c r="E52" s="102">
        <f>77.7*1.048</f>
        <v>81.429600000000008</v>
      </c>
      <c r="F52" s="11">
        <f t="shared" si="7"/>
        <v>136.26</v>
      </c>
      <c r="G52" s="11">
        <f t="shared" si="7"/>
        <v>97.72</v>
      </c>
    </row>
    <row r="53" spans="1:7" ht="20.25" x14ac:dyDescent="0.3">
      <c r="A53" s="13" t="s">
        <v>21</v>
      </c>
      <c r="B53" s="56"/>
      <c r="C53" s="25" t="s">
        <v>19</v>
      </c>
      <c r="D53" s="11">
        <f>ROUND((D52*1.2)/1,1)*1</f>
        <v>136.30000000000001</v>
      </c>
      <c r="E53" s="11">
        <f>ROUND((E52*1.2)/1,1)*1</f>
        <v>97.7</v>
      </c>
      <c r="F53" s="11">
        <f t="shared" si="7"/>
        <v>163.56</v>
      </c>
      <c r="G53" s="11">
        <f t="shared" si="7"/>
        <v>117.24</v>
      </c>
    </row>
    <row r="54" spans="1:7" ht="20.25" x14ac:dyDescent="0.3">
      <c r="A54" s="13"/>
      <c r="B54" s="56"/>
      <c r="C54" s="25" t="s">
        <v>20</v>
      </c>
      <c r="D54" s="11">
        <f>ROUND((D52*1.3)/1,1)*1</f>
        <v>147.6</v>
      </c>
      <c r="E54" s="11">
        <f>ROUND((E52*1.3)/1,1)*1</f>
        <v>105.9</v>
      </c>
      <c r="F54" s="11">
        <f t="shared" si="7"/>
        <v>177.12</v>
      </c>
      <c r="G54" s="11">
        <f t="shared" si="7"/>
        <v>127.08</v>
      </c>
    </row>
    <row r="55" spans="1:7" ht="20.25" x14ac:dyDescent="0.3">
      <c r="A55" s="27"/>
      <c r="B55" s="24">
        <v>3</v>
      </c>
      <c r="C55" s="10" t="s">
        <v>17</v>
      </c>
      <c r="D55" s="11">
        <f t="shared" ref="D55:E58" si="8">ROUND((D51*0.8)/1,1)*1</f>
        <v>99.9</v>
      </c>
      <c r="E55" s="11">
        <f t="shared" si="8"/>
        <v>71.7</v>
      </c>
      <c r="F55" s="11">
        <f t="shared" si="7"/>
        <v>119.88</v>
      </c>
      <c r="G55" s="11">
        <f t="shared" si="7"/>
        <v>86.04</v>
      </c>
    </row>
    <row r="56" spans="1:7" ht="20.25" x14ac:dyDescent="0.3">
      <c r="A56" s="27" t="s">
        <v>30</v>
      </c>
      <c r="B56" s="18"/>
      <c r="C56" s="15" t="s">
        <v>18</v>
      </c>
      <c r="D56" s="11">
        <f t="shared" si="8"/>
        <v>90.8</v>
      </c>
      <c r="E56" s="11">
        <f>ROUND((E52*0.8)/1,1)*1</f>
        <v>65.099999999999994</v>
      </c>
      <c r="F56" s="11">
        <f t="shared" si="7"/>
        <v>108.96</v>
      </c>
      <c r="G56" s="11">
        <f t="shared" si="7"/>
        <v>78.12</v>
      </c>
    </row>
    <row r="57" spans="1:7" ht="20.25" x14ac:dyDescent="0.3">
      <c r="A57" s="27"/>
      <c r="B57" s="18"/>
      <c r="C57" s="21" t="s">
        <v>19</v>
      </c>
      <c r="D57" s="11">
        <f t="shared" si="8"/>
        <v>109</v>
      </c>
      <c r="E57" s="11">
        <f t="shared" si="8"/>
        <v>78.2</v>
      </c>
      <c r="F57" s="11">
        <f t="shared" si="7"/>
        <v>130.80000000000001</v>
      </c>
      <c r="G57" s="11">
        <f t="shared" si="7"/>
        <v>93.84</v>
      </c>
    </row>
    <row r="58" spans="1:7" ht="20.25" x14ac:dyDescent="0.3">
      <c r="A58" s="27"/>
      <c r="B58" s="18"/>
      <c r="C58" s="21" t="s">
        <v>20</v>
      </c>
      <c r="D58" s="12">
        <f t="shared" si="8"/>
        <v>118.1</v>
      </c>
      <c r="E58" s="12">
        <f t="shared" si="8"/>
        <v>84.7</v>
      </c>
      <c r="F58" s="11">
        <f t="shared" si="7"/>
        <v>141.72</v>
      </c>
      <c r="G58" s="11">
        <f t="shared" si="7"/>
        <v>101.64</v>
      </c>
    </row>
    <row r="59" spans="1:7" ht="20.25" x14ac:dyDescent="0.3">
      <c r="A59" s="30" t="s">
        <v>22</v>
      </c>
      <c r="B59" s="34"/>
      <c r="C59" s="21"/>
      <c r="D59" s="28">
        <f>25*1.048</f>
        <v>26.200000000000003</v>
      </c>
      <c r="E59" s="33"/>
      <c r="F59" s="11">
        <f t="shared" si="7"/>
        <v>31.44</v>
      </c>
      <c r="G59" s="11">
        <f t="shared" si="7"/>
        <v>0</v>
      </c>
    </row>
    <row r="60" spans="1:7" ht="20.25" x14ac:dyDescent="0.3">
      <c r="A60" s="30" t="s">
        <v>23</v>
      </c>
      <c r="B60" s="59"/>
      <c r="C60" s="60"/>
      <c r="D60" s="61">
        <f>47*1.048</f>
        <v>49.256</v>
      </c>
      <c r="E60" s="12">
        <f>35*1.048</f>
        <v>36.68</v>
      </c>
      <c r="F60" s="11">
        <f t="shared" si="7"/>
        <v>59.11</v>
      </c>
      <c r="G60" s="11">
        <f t="shared" si="7"/>
        <v>44.02</v>
      </c>
    </row>
    <row r="61" spans="1:7" ht="20.25" x14ac:dyDescent="0.3">
      <c r="A61" s="21" t="s">
        <v>24</v>
      </c>
      <c r="B61" s="62"/>
      <c r="C61" s="60"/>
      <c r="D61" s="61">
        <f>ROUND((D52*0.56)/1,1)*1</f>
        <v>63.6</v>
      </c>
      <c r="E61" s="12">
        <f>ROUND((E52*0.56)/1,1)*1</f>
        <v>45.6</v>
      </c>
      <c r="F61" s="11">
        <f t="shared" si="7"/>
        <v>76.319999999999993</v>
      </c>
      <c r="G61" s="11">
        <f t="shared" si="7"/>
        <v>54.72</v>
      </c>
    </row>
    <row r="62" spans="1:7" ht="20.25" x14ac:dyDescent="0.3">
      <c r="A62" s="63" t="s">
        <v>25</v>
      </c>
      <c r="B62" s="64"/>
      <c r="C62" s="19"/>
      <c r="D62" s="61">
        <f>ROUND((D52*0.62)/1,1)*1</f>
        <v>70.400000000000006</v>
      </c>
      <c r="E62" s="12">
        <f>ROUND((E52*0.62)/1,1)*1</f>
        <v>50.5</v>
      </c>
      <c r="F62" s="11">
        <f t="shared" si="7"/>
        <v>84.48</v>
      </c>
      <c r="G62" s="11">
        <f t="shared" si="7"/>
        <v>60.6</v>
      </c>
    </row>
    <row r="63" spans="1:7" ht="20.25" x14ac:dyDescent="0.3">
      <c r="A63" s="13" t="s">
        <v>26</v>
      </c>
      <c r="B63" s="18">
        <v>1</v>
      </c>
      <c r="C63" s="43">
        <v>100.125</v>
      </c>
      <c r="D63" s="11">
        <f>ROUND(D48*1.5/1,1)*1</f>
        <v>204.5</v>
      </c>
      <c r="E63" s="11">
        <f>ROUND(E48*1.5/1,1)*1</f>
        <v>146.6</v>
      </c>
      <c r="F63" s="11">
        <f t="shared" si="7"/>
        <v>245.4</v>
      </c>
      <c r="G63" s="11">
        <f t="shared" si="7"/>
        <v>175.92</v>
      </c>
    </row>
    <row r="64" spans="1:7" ht="20.25" x14ac:dyDescent="0.3">
      <c r="A64" s="49"/>
      <c r="B64" s="52"/>
      <c r="C64" s="53" t="s">
        <v>27</v>
      </c>
      <c r="D64" s="12">
        <f>ROUND(D48*1.7/1,1)*1</f>
        <v>231.7</v>
      </c>
      <c r="E64" s="12">
        <f>ROUND(E48*1.7/1,1)*1</f>
        <v>166.1</v>
      </c>
      <c r="F64" s="11">
        <f t="shared" si="7"/>
        <v>278.04000000000002</v>
      </c>
      <c r="G64" s="11">
        <f t="shared" si="7"/>
        <v>199.32</v>
      </c>
    </row>
    <row r="65" spans="1:7" ht="20.25" x14ac:dyDescent="0.3">
      <c r="A65" s="49"/>
      <c r="B65" s="24">
        <v>2</v>
      </c>
      <c r="C65" s="50">
        <v>100.125</v>
      </c>
      <c r="D65" s="12">
        <f>ROUND(D52*1.5/1,1)*1</f>
        <v>170.3</v>
      </c>
      <c r="E65" s="12">
        <f>ROUND(E52*1.5/1,1)*1</f>
        <v>122.1</v>
      </c>
      <c r="F65" s="11">
        <f t="shared" si="7"/>
        <v>204.36</v>
      </c>
      <c r="G65" s="11">
        <f t="shared" si="7"/>
        <v>146.52000000000001</v>
      </c>
    </row>
    <row r="66" spans="1:7" ht="20.25" x14ac:dyDescent="0.3">
      <c r="A66" s="49"/>
      <c r="B66" s="52"/>
      <c r="C66" s="53" t="s">
        <v>27</v>
      </c>
      <c r="D66" s="12">
        <f>ROUND(D52*1.7/1,1)*1</f>
        <v>193</v>
      </c>
      <c r="E66" s="12">
        <f>ROUND(E52*1.7/1,1)*1</f>
        <v>138.4</v>
      </c>
      <c r="F66" s="11">
        <f t="shared" si="7"/>
        <v>231.6</v>
      </c>
      <c r="G66" s="11">
        <f t="shared" si="7"/>
        <v>166.08</v>
      </c>
    </row>
    <row r="67" spans="1:7" ht="20.25" x14ac:dyDescent="0.3">
      <c r="A67" s="49"/>
      <c r="B67" s="24">
        <v>3</v>
      </c>
      <c r="C67" s="50">
        <v>100.125</v>
      </c>
      <c r="D67" s="12">
        <f>ROUND(D56*1.5/1,1)*1</f>
        <v>136.19999999999999</v>
      </c>
      <c r="E67" s="12">
        <f>ROUND(E56*1.5/1,1)*1</f>
        <v>97.7</v>
      </c>
      <c r="F67" s="11">
        <f t="shared" si="7"/>
        <v>163.44</v>
      </c>
      <c r="G67" s="11">
        <f t="shared" si="7"/>
        <v>117.24</v>
      </c>
    </row>
    <row r="68" spans="1:7" ht="20.25" x14ac:dyDescent="0.3">
      <c r="A68" s="47"/>
      <c r="B68" s="52"/>
      <c r="C68" s="53" t="s">
        <v>27</v>
      </c>
      <c r="D68" s="12">
        <f>ROUND(D56*1.7/1,1)*1</f>
        <v>154.4</v>
      </c>
      <c r="E68" s="12">
        <f>ROUND(E56*1.7/1,1)*1</f>
        <v>110.7</v>
      </c>
      <c r="F68" s="11">
        <f t="shared" si="7"/>
        <v>185.28</v>
      </c>
      <c r="G68" s="11">
        <f t="shared" si="7"/>
        <v>132.84</v>
      </c>
    </row>
    <row r="69" spans="1:7" ht="20.25" x14ac:dyDescent="0.3">
      <c r="A69" s="187" t="s">
        <v>31</v>
      </c>
      <c r="B69" s="187"/>
      <c r="C69" s="187"/>
      <c r="D69" s="187"/>
      <c r="E69" s="187"/>
      <c r="F69" s="187"/>
      <c r="G69" s="187"/>
    </row>
    <row r="70" spans="1:7" ht="20.25" x14ac:dyDescent="0.3">
      <c r="A70" s="1"/>
      <c r="B70" s="2"/>
      <c r="C70" s="2"/>
      <c r="D70" s="1" t="s">
        <v>29</v>
      </c>
      <c r="E70" s="1"/>
      <c r="F70" s="2"/>
      <c r="G70" s="1"/>
    </row>
    <row r="71" spans="1:7" ht="39.75" customHeight="1" x14ac:dyDescent="0.2">
      <c r="A71" s="161" t="s">
        <v>32</v>
      </c>
      <c r="B71" s="161" t="s">
        <v>9</v>
      </c>
      <c r="C71" s="161" t="s">
        <v>10</v>
      </c>
      <c r="D71" s="178" t="s">
        <v>11</v>
      </c>
      <c r="E71" s="179"/>
      <c r="F71" s="180" t="s">
        <v>12</v>
      </c>
      <c r="G71" s="180"/>
    </row>
    <row r="72" spans="1:7" ht="20.25" x14ac:dyDescent="0.3">
      <c r="A72" s="162"/>
      <c r="B72" s="162"/>
      <c r="C72" s="162"/>
      <c r="D72" s="8" t="s">
        <v>13</v>
      </c>
      <c r="E72" s="8" t="s">
        <v>14</v>
      </c>
      <c r="F72" s="8" t="s">
        <v>13</v>
      </c>
      <c r="G72" s="8" t="s">
        <v>14</v>
      </c>
    </row>
    <row r="73" spans="1:7" ht="20.25" x14ac:dyDescent="0.3">
      <c r="A73" s="9" t="s">
        <v>15</v>
      </c>
      <c r="B73" s="24">
        <v>1</v>
      </c>
      <c r="C73" s="55" t="s">
        <v>17</v>
      </c>
      <c r="D73" s="11">
        <f t="shared" ref="D73:E76" si="9">ROUND((D77*1.2)/1,1)*1</f>
        <v>306.10000000000002</v>
      </c>
      <c r="E73" s="11">
        <f t="shared" si="9"/>
        <v>229.7</v>
      </c>
      <c r="F73" s="11">
        <f t="shared" ref="F73:G84" si="10">ROUND(D73*1.2/1,2)*1</f>
        <v>367.32</v>
      </c>
      <c r="G73" s="11">
        <f t="shared" si="10"/>
        <v>275.64</v>
      </c>
    </row>
    <row r="74" spans="1:7" ht="20.25" x14ac:dyDescent="0.3">
      <c r="A74" s="13"/>
      <c r="B74" s="18"/>
      <c r="C74" s="14" t="s">
        <v>18</v>
      </c>
      <c r="D74" s="11">
        <f t="shared" si="9"/>
        <v>278.3</v>
      </c>
      <c r="E74" s="11">
        <f t="shared" si="9"/>
        <v>208.8</v>
      </c>
      <c r="F74" s="11">
        <f t="shared" si="10"/>
        <v>333.96</v>
      </c>
      <c r="G74" s="11">
        <f t="shared" si="10"/>
        <v>250.56</v>
      </c>
    </row>
    <row r="75" spans="1:7" ht="20.25" x14ac:dyDescent="0.3">
      <c r="A75" s="13"/>
      <c r="B75" s="18"/>
      <c r="C75" s="14" t="s">
        <v>19</v>
      </c>
      <c r="D75" s="22">
        <f t="shared" si="9"/>
        <v>334</v>
      </c>
      <c r="E75" s="22">
        <f t="shared" si="9"/>
        <v>250.6</v>
      </c>
      <c r="F75" s="11">
        <f t="shared" si="10"/>
        <v>400.8</v>
      </c>
      <c r="G75" s="11">
        <f t="shared" si="10"/>
        <v>300.72000000000003</v>
      </c>
    </row>
    <row r="76" spans="1:7" ht="20.25" x14ac:dyDescent="0.3">
      <c r="A76" s="13" t="s">
        <v>21</v>
      </c>
      <c r="B76" s="65"/>
      <c r="C76" s="14" t="s">
        <v>20</v>
      </c>
      <c r="D76" s="11">
        <f t="shared" si="9"/>
        <v>361.8</v>
      </c>
      <c r="E76" s="11">
        <f t="shared" si="9"/>
        <v>271.39999999999998</v>
      </c>
      <c r="F76" s="11">
        <f t="shared" si="10"/>
        <v>434.16</v>
      </c>
      <c r="G76" s="11">
        <f t="shared" si="10"/>
        <v>325.68</v>
      </c>
    </row>
    <row r="77" spans="1:7" ht="20.25" x14ac:dyDescent="0.3">
      <c r="A77" s="20"/>
      <c r="B77" s="24">
        <v>2</v>
      </c>
      <c r="C77" s="55" t="s">
        <v>17</v>
      </c>
      <c r="D77" s="12">
        <f>ROUND(D78*1.1/1,1)*1</f>
        <v>255.1</v>
      </c>
      <c r="E77" s="12">
        <f>ROUND(E78*1.1/1,1)*1</f>
        <v>191.4</v>
      </c>
      <c r="F77" s="11">
        <f t="shared" si="10"/>
        <v>306.12</v>
      </c>
      <c r="G77" s="11">
        <f t="shared" si="10"/>
        <v>229.68</v>
      </c>
    </row>
    <row r="78" spans="1:7" ht="20.25" x14ac:dyDescent="0.3">
      <c r="A78" s="20"/>
      <c r="B78" s="66"/>
      <c r="C78" s="194" t="s">
        <v>18</v>
      </c>
      <c r="D78" s="195">
        <f>221.3*1.048</f>
        <v>231.92240000000001</v>
      </c>
      <c r="E78" s="195">
        <f>166*1.048</f>
        <v>173.96800000000002</v>
      </c>
      <c r="F78" s="22">
        <f t="shared" si="10"/>
        <v>278.31</v>
      </c>
      <c r="G78" s="11">
        <f t="shared" si="10"/>
        <v>208.76</v>
      </c>
    </row>
    <row r="79" spans="1:7" ht="20.25" x14ac:dyDescent="0.3">
      <c r="A79" s="20" t="s">
        <v>33</v>
      </c>
      <c r="B79" s="18"/>
      <c r="C79" s="14" t="s">
        <v>19</v>
      </c>
      <c r="D79" s="12">
        <f>ROUND(D78*1.2/1,1)*1</f>
        <v>278.3</v>
      </c>
      <c r="E79" s="12">
        <f>ROUND(E78*1.2/1,1)*1</f>
        <v>208.8</v>
      </c>
      <c r="F79" s="11">
        <f t="shared" si="10"/>
        <v>333.96</v>
      </c>
      <c r="G79" s="11">
        <f t="shared" si="10"/>
        <v>250.56</v>
      </c>
    </row>
    <row r="80" spans="1:7" ht="20.25" x14ac:dyDescent="0.3">
      <c r="A80" s="20"/>
      <c r="B80" s="65"/>
      <c r="C80" s="14" t="s">
        <v>20</v>
      </c>
      <c r="D80" s="12">
        <f>ROUND(D78*1.3/1,1)*1</f>
        <v>301.5</v>
      </c>
      <c r="E80" s="12">
        <f>ROUND(E78*1.3/1,1)*1</f>
        <v>226.2</v>
      </c>
      <c r="F80" s="11">
        <f t="shared" si="10"/>
        <v>361.8</v>
      </c>
      <c r="G80" s="11">
        <f t="shared" si="10"/>
        <v>271.44</v>
      </c>
    </row>
    <row r="81" spans="1:7" ht="20.25" x14ac:dyDescent="0.3">
      <c r="A81" s="13"/>
      <c r="B81" s="24">
        <v>3</v>
      </c>
      <c r="C81" s="55" t="s">
        <v>17</v>
      </c>
      <c r="D81" s="11">
        <f t="shared" ref="D81:E84" si="11">ROUND((D77*0.8)/1,1)*1</f>
        <v>204.1</v>
      </c>
      <c r="E81" s="11">
        <f t="shared" si="11"/>
        <v>153.1</v>
      </c>
      <c r="F81" s="11">
        <f t="shared" si="10"/>
        <v>244.92</v>
      </c>
      <c r="G81" s="11">
        <f t="shared" si="10"/>
        <v>183.72</v>
      </c>
    </row>
    <row r="82" spans="1:7" ht="20.25" x14ac:dyDescent="0.3">
      <c r="A82" s="13" t="s">
        <v>30</v>
      </c>
      <c r="B82" s="18"/>
      <c r="C82" s="14" t="s">
        <v>18</v>
      </c>
      <c r="D82" s="11">
        <f t="shared" si="11"/>
        <v>185.5</v>
      </c>
      <c r="E82" s="11">
        <f t="shared" si="11"/>
        <v>139.19999999999999</v>
      </c>
      <c r="F82" s="11">
        <f t="shared" si="10"/>
        <v>222.6</v>
      </c>
      <c r="G82" s="11">
        <f t="shared" si="10"/>
        <v>167.04</v>
      </c>
    </row>
    <row r="83" spans="1:7" ht="20.25" x14ac:dyDescent="0.3">
      <c r="A83" s="13"/>
      <c r="B83" s="13"/>
      <c r="C83" s="14" t="s">
        <v>19</v>
      </c>
      <c r="D83" s="11">
        <f t="shared" si="11"/>
        <v>222.6</v>
      </c>
      <c r="E83" s="11">
        <f t="shared" si="11"/>
        <v>167</v>
      </c>
      <c r="F83" s="11">
        <f t="shared" si="10"/>
        <v>267.12</v>
      </c>
      <c r="G83" s="11">
        <f t="shared" si="10"/>
        <v>200.4</v>
      </c>
    </row>
    <row r="84" spans="1:7" ht="20.25" x14ac:dyDescent="0.3">
      <c r="A84" s="16"/>
      <c r="B84" s="16"/>
      <c r="C84" s="14" t="s">
        <v>20</v>
      </c>
      <c r="D84" s="12">
        <f t="shared" si="11"/>
        <v>241.2</v>
      </c>
      <c r="E84" s="12">
        <f t="shared" si="11"/>
        <v>181</v>
      </c>
      <c r="F84" s="11">
        <f t="shared" si="10"/>
        <v>289.44</v>
      </c>
      <c r="G84" s="11">
        <f t="shared" si="10"/>
        <v>217.2</v>
      </c>
    </row>
    <row r="85" spans="1:7" ht="22.5" x14ac:dyDescent="0.3">
      <c r="A85" s="181" t="s">
        <v>34</v>
      </c>
      <c r="B85" s="182"/>
      <c r="C85" s="182"/>
      <c r="D85" s="182"/>
      <c r="E85" s="182"/>
      <c r="F85" s="182"/>
      <c r="G85" s="182"/>
    </row>
    <row r="86" spans="1:7" ht="20.25" x14ac:dyDescent="0.3">
      <c r="A86" s="183" t="s">
        <v>6</v>
      </c>
      <c r="B86" s="160"/>
      <c r="C86" s="160"/>
      <c r="D86" s="160"/>
      <c r="E86" s="160"/>
      <c r="F86" s="160"/>
      <c r="G86" s="160"/>
    </row>
    <row r="87" spans="1:7" ht="20.25" x14ac:dyDescent="0.3">
      <c r="A87" s="184" t="s">
        <v>7</v>
      </c>
      <c r="B87" s="185"/>
      <c r="C87" s="185"/>
      <c r="D87" s="185"/>
      <c r="E87" s="185"/>
      <c r="F87" s="185"/>
      <c r="G87" s="185"/>
    </row>
    <row r="88" spans="1:7" ht="42.75" customHeight="1" x14ac:dyDescent="0.2">
      <c r="A88" s="161" t="s">
        <v>32</v>
      </c>
      <c r="B88" s="161" t="s">
        <v>9</v>
      </c>
      <c r="C88" s="161" t="s">
        <v>10</v>
      </c>
      <c r="D88" s="178" t="s">
        <v>11</v>
      </c>
      <c r="E88" s="179"/>
      <c r="F88" s="180" t="s">
        <v>12</v>
      </c>
      <c r="G88" s="180"/>
    </row>
    <row r="89" spans="1:7" ht="20.25" x14ac:dyDescent="0.3">
      <c r="A89" s="162"/>
      <c r="B89" s="186"/>
      <c r="C89" s="162"/>
      <c r="D89" s="8" t="s">
        <v>13</v>
      </c>
      <c r="E89" s="8" t="s">
        <v>14</v>
      </c>
      <c r="F89" s="8" t="s">
        <v>13</v>
      </c>
      <c r="G89" s="8" t="s">
        <v>14</v>
      </c>
    </row>
    <row r="90" spans="1:7" ht="20.25" x14ac:dyDescent="0.3">
      <c r="A90" s="68" t="s">
        <v>15</v>
      </c>
      <c r="B90" s="69">
        <v>1</v>
      </c>
      <c r="C90" s="70" t="s">
        <v>17</v>
      </c>
      <c r="D90" s="11">
        <f t="shared" ref="D90:E93" si="12">ROUND((D94*1.2)/1,1)*1</f>
        <v>208</v>
      </c>
      <c r="E90" s="11">
        <f t="shared" si="12"/>
        <v>147.69999999999999</v>
      </c>
      <c r="F90" s="11">
        <f t="shared" ref="F90:G109" si="13">ROUND(D90*1.2/1,2)*1</f>
        <v>249.6</v>
      </c>
      <c r="G90" s="11">
        <f t="shared" si="13"/>
        <v>177.24</v>
      </c>
    </row>
    <row r="91" spans="1:7" ht="20.25" x14ac:dyDescent="0.3">
      <c r="A91" s="20"/>
      <c r="B91" s="18"/>
      <c r="C91" s="14" t="s">
        <v>18</v>
      </c>
      <c r="D91" s="11">
        <f t="shared" si="12"/>
        <v>189.1</v>
      </c>
      <c r="E91" s="11">
        <f t="shared" si="12"/>
        <v>134.30000000000001</v>
      </c>
      <c r="F91" s="11">
        <f t="shared" si="13"/>
        <v>226.92</v>
      </c>
      <c r="G91" s="11">
        <f t="shared" si="13"/>
        <v>161.16</v>
      </c>
    </row>
    <row r="92" spans="1:7" ht="20.25" x14ac:dyDescent="0.3">
      <c r="A92" s="13"/>
      <c r="B92" s="18"/>
      <c r="C92" s="21" t="s">
        <v>19</v>
      </c>
      <c r="D92" s="22">
        <f t="shared" si="12"/>
        <v>226.9</v>
      </c>
      <c r="E92" s="22">
        <f t="shared" si="12"/>
        <v>161.19999999999999</v>
      </c>
      <c r="F92" s="11">
        <f t="shared" si="13"/>
        <v>272.27999999999997</v>
      </c>
      <c r="G92" s="11">
        <f t="shared" si="13"/>
        <v>193.44</v>
      </c>
    </row>
    <row r="93" spans="1:7" ht="20.25" x14ac:dyDescent="0.3">
      <c r="A93" s="13"/>
      <c r="B93" s="65"/>
      <c r="C93" s="196" t="s">
        <v>20</v>
      </c>
      <c r="D93" s="197">
        <f t="shared" si="12"/>
        <v>245.8</v>
      </c>
      <c r="E93" s="197">
        <f t="shared" si="12"/>
        <v>174.6</v>
      </c>
      <c r="F93" s="197">
        <f t="shared" si="13"/>
        <v>294.95999999999998</v>
      </c>
      <c r="G93" s="197">
        <f t="shared" si="13"/>
        <v>209.52</v>
      </c>
    </row>
    <row r="94" spans="1:7" ht="20.25" x14ac:dyDescent="0.3">
      <c r="A94" s="23"/>
      <c r="B94" s="18">
        <v>2</v>
      </c>
      <c r="C94" s="198" t="s">
        <v>17</v>
      </c>
      <c r="D94" s="197">
        <f>ROUND((D95*1.1)/1,1)*1</f>
        <v>173.3</v>
      </c>
      <c r="E94" s="197">
        <f>ROUND((E95*1.1)/1,1)*1</f>
        <v>123.1</v>
      </c>
      <c r="F94" s="197">
        <f t="shared" si="13"/>
        <v>207.96</v>
      </c>
      <c r="G94" s="197">
        <f t="shared" si="13"/>
        <v>147.72</v>
      </c>
    </row>
    <row r="95" spans="1:7" ht="20.25" x14ac:dyDescent="0.3">
      <c r="A95" s="23"/>
      <c r="B95" s="18"/>
      <c r="C95" s="199" t="s">
        <v>18</v>
      </c>
      <c r="D95" s="197">
        <f>146.4*1.048*1.027</f>
        <v>157.56973439999999</v>
      </c>
      <c r="E95" s="197">
        <f>106.8*1.048</f>
        <v>111.9264</v>
      </c>
      <c r="F95" s="197">
        <f t="shared" si="13"/>
        <v>189.08</v>
      </c>
      <c r="G95" s="197">
        <f t="shared" si="13"/>
        <v>134.31</v>
      </c>
    </row>
    <row r="96" spans="1:7" ht="20.25" x14ac:dyDescent="0.3">
      <c r="A96" s="13"/>
      <c r="B96" s="18"/>
      <c r="C96" s="207" t="s">
        <v>19</v>
      </c>
      <c r="D96" s="197">
        <f>ROUND((D95*1.2)/1,1)*1</f>
        <v>189.1</v>
      </c>
      <c r="E96" s="197">
        <f>ROUND((E95*1.2)/1,1)*1</f>
        <v>134.30000000000001</v>
      </c>
      <c r="F96" s="197">
        <f t="shared" si="13"/>
        <v>226.92</v>
      </c>
      <c r="G96" s="197">
        <f t="shared" si="13"/>
        <v>161.16</v>
      </c>
    </row>
    <row r="97" spans="1:7" ht="20.25" x14ac:dyDescent="0.3">
      <c r="A97" s="13" t="s">
        <v>21</v>
      </c>
      <c r="B97" s="65"/>
      <c r="C97" s="196" t="s">
        <v>20</v>
      </c>
      <c r="D97" s="197">
        <f>ROUND((D95*1.3)/1,1)*1</f>
        <v>204.8</v>
      </c>
      <c r="E97" s="197">
        <f>ROUND((E95*1.3)/1,1)*1</f>
        <v>145.5</v>
      </c>
      <c r="F97" s="197">
        <f t="shared" si="13"/>
        <v>245.76</v>
      </c>
      <c r="G97" s="197">
        <f t="shared" si="13"/>
        <v>174.6</v>
      </c>
    </row>
    <row r="98" spans="1:7" ht="20.25" x14ac:dyDescent="0.3">
      <c r="A98" s="13"/>
      <c r="B98" s="18">
        <v>3</v>
      </c>
      <c r="C98" s="198" t="s">
        <v>17</v>
      </c>
      <c r="D98" s="197">
        <f t="shared" ref="D98:E101" si="14">ROUND((D94*0.8)/1,1)*1</f>
        <v>138.6</v>
      </c>
      <c r="E98" s="197">
        <f t="shared" si="14"/>
        <v>98.5</v>
      </c>
      <c r="F98" s="197">
        <f t="shared" si="13"/>
        <v>166.32</v>
      </c>
      <c r="G98" s="197">
        <f t="shared" si="13"/>
        <v>118.2</v>
      </c>
    </row>
    <row r="99" spans="1:7" ht="20.25" x14ac:dyDescent="0.3">
      <c r="A99" s="13"/>
      <c r="B99" s="18"/>
      <c r="C99" s="199" t="s">
        <v>18</v>
      </c>
      <c r="D99" s="197">
        <f t="shared" si="14"/>
        <v>126.1</v>
      </c>
      <c r="E99" s="197">
        <f t="shared" si="14"/>
        <v>89.5</v>
      </c>
      <c r="F99" s="197">
        <f t="shared" si="13"/>
        <v>151.32</v>
      </c>
      <c r="G99" s="197">
        <f t="shared" si="13"/>
        <v>107.4</v>
      </c>
    </row>
    <row r="100" spans="1:7" ht="20.25" x14ac:dyDescent="0.3">
      <c r="A100" s="13"/>
      <c r="B100" s="18"/>
      <c r="C100" s="207" t="s">
        <v>19</v>
      </c>
      <c r="D100" s="197">
        <f t="shared" si="14"/>
        <v>151.30000000000001</v>
      </c>
      <c r="E100" s="197">
        <f t="shared" si="14"/>
        <v>107.4</v>
      </c>
      <c r="F100" s="197">
        <f t="shared" si="13"/>
        <v>181.56</v>
      </c>
      <c r="G100" s="197">
        <f t="shared" si="13"/>
        <v>128.88</v>
      </c>
    </row>
    <row r="101" spans="1:7" ht="20.25" x14ac:dyDescent="0.3">
      <c r="A101" s="13"/>
      <c r="B101" s="18"/>
      <c r="C101" s="200" t="s">
        <v>20</v>
      </c>
      <c r="D101" s="201">
        <f t="shared" si="14"/>
        <v>163.80000000000001</v>
      </c>
      <c r="E101" s="201">
        <f t="shared" si="14"/>
        <v>116.4</v>
      </c>
      <c r="F101" s="202">
        <f t="shared" si="13"/>
        <v>196.56</v>
      </c>
      <c r="G101" s="202">
        <f t="shared" si="13"/>
        <v>139.68</v>
      </c>
    </row>
    <row r="102" spans="1:7" ht="20.25" x14ac:dyDescent="0.3">
      <c r="A102" s="72" t="s">
        <v>35</v>
      </c>
      <c r="B102" s="24"/>
      <c r="C102" s="203"/>
      <c r="D102" s="208">
        <f>ROUND((D95*0.565)/1,1)*1</f>
        <v>89</v>
      </c>
      <c r="E102" s="201">
        <f>ROUND((E95*0.565)/1,1)*1</f>
        <v>63.2</v>
      </c>
      <c r="F102" s="201">
        <f t="shared" si="13"/>
        <v>106.8</v>
      </c>
      <c r="G102" s="201">
        <f t="shared" si="13"/>
        <v>75.84</v>
      </c>
    </row>
    <row r="103" spans="1:7" ht="20.25" x14ac:dyDescent="0.3">
      <c r="A103" s="73"/>
      <c r="B103" s="65"/>
      <c r="C103" s="204"/>
      <c r="D103" s="205"/>
      <c r="E103" s="206"/>
      <c r="F103" s="197"/>
      <c r="G103" s="197"/>
    </row>
    <row r="104" spans="1:7" ht="20.25" x14ac:dyDescent="0.3">
      <c r="A104" s="13" t="s">
        <v>26</v>
      </c>
      <c r="B104" s="18">
        <v>1</v>
      </c>
      <c r="C104" s="43">
        <v>100.125</v>
      </c>
      <c r="D104" s="11">
        <f>ROUND(D91*1.5/1,1)*1</f>
        <v>283.7</v>
      </c>
      <c r="E104" s="11">
        <f>ROUND(E91*1.5/1,1)*1</f>
        <v>201.5</v>
      </c>
      <c r="F104" s="11">
        <f t="shared" si="13"/>
        <v>340.44</v>
      </c>
      <c r="G104" s="11">
        <f t="shared" si="13"/>
        <v>241.8</v>
      </c>
    </row>
    <row r="105" spans="1:7" ht="20.25" x14ac:dyDescent="0.3">
      <c r="A105" s="49"/>
      <c r="B105" s="52"/>
      <c r="C105" s="53" t="s">
        <v>27</v>
      </c>
      <c r="D105" s="12">
        <f>ROUND(D91*1.7/1,1)*1</f>
        <v>321.5</v>
      </c>
      <c r="E105" s="12">
        <f>ROUND(E91*1.7/1,1)*1</f>
        <v>228.3</v>
      </c>
      <c r="F105" s="11">
        <f t="shared" si="13"/>
        <v>385.8</v>
      </c>
      <c r="G105" s="11">
        <f t="shared" si="13"/>
        <v>273.95999999999998</v>
      </c>
    </row>
    <row r="106" spans="1:7" ht="20.25" x14ac:dyDescent="0.3">
      <c r="A106" s="49"/>
      <c r="B106" s="24">
        <v>2</v>
      </c>
      <c r="C106" s="50">
        <v>100.125</v>
      </c>
      <c r="D106" s="12">
        <f>ROUND(D95*1.5/1,1)*1</f>
        <v>236.4</v>
      </c>
      <c r="E106" s="12">
        <f>ROUND(E95*1.5/1,1)*1</f>
        <v>167.9</v>
      </c>
      <c r="F106" s="11">
        <f t="shared" si="13"/>
        <v>283.68</v>
      </c>
      <c r="G106" s="11">
        <f t="shared" si="13"/>
        <v>201.48</v>
      </c>
    </row>
    <row r="107" spans="1:7" ht="20.25" x14ac:dyDescent="0.3">
      <c r="A107" s="49"/>
      <c r="B107" s="52"/>
      <c r="C107" s="53" t="s">
        <v>27</v>
      </c>
      <c r="D107" s="12">
        <f>ROUND(D95*1.7/1,1)*1</f>
        <v>267.89999999999998</v>
      </c>
      <c r="E107" s="12">
        <f>ROUND(E95*1.7/1,1)*1</f>
        <v>190.3</v>
      </c>
      <c r="F107" s="11">
        <f t="shared" si="13"/>
        <v>321.48</v>
      </c>
      <c r="G107" s="11">
        <f t="shared" si="13"/>
        <v>228.36</v>
      </c>
    </row>
    <row r="108" spans="1:7" ht="20.25" x14ac:dyDescent="0.3">
      <c r="A108" s="49"/>
      <c r="B108" s="24">
        <v>3</v>
      </c>
      <c r="C108" s="50">
        <v>100.125</v>
      </c>
      <c r="D108" s="12">
        <f>ROUND(D99*1.5/1,1)*1</f>
        <v>189.2</v>
      </c>
      <c r="E108" s="12">
        <f>ROUND(E99*1.5/1,1)*1</f>
        <v>134.30000000000001</v>
      </c>
      <c r="F108" s="11">
        <f t="shared" si="13"/>
        <v>227.04</v>
      </c>
      <c r="G108" s="11">
        <f t="shared" si="13"/>
        <v>161.16</v>
      </c>
    </row>
    <row r="109" spans="1:7" ht="20.25" x14ac:dyDescent="0.3">
      <c r="A109" s="47"/>
      <c r="B109" s="52"/>
      <c r="C109" s="53" t="s">
        <v>27</v>
      </c>
      <c r="D109" s="12">
        <f>ROUND(D99*1.7/1,1)*1</f>
        <v>214.4</v>
      </c>
      <c r="E109" s="12">
        <f>ROUND(E99*1.7/1,1)*1</f>
        <v>152.19999999999999</v>
      </c>
      <c r="F109" s="11">
        <f t="shared" si="13"/>
        <v>257.27999999999997</v>
      </c>
      <c r="G109" s="11">
        <f t="shared" si="13"/>
        <v>182.64</v>
      </c>
    </row>
    <row r="110" spans="1:7" ht="20.25" x14ac:dyDescent="0.3">
      <c r="A110" s="1"/>
      <c r="B110" s="2"/>
      <c r="C110" s="2"/>
      <c r="D110" s="3" t="s">
        <v>28</v>
      </c>
      <c r="E110" s="51"/>
      <c r="F110" s="51"/>
      <c r="G110" s="51"/>
    </row>
    <row r="111" spans="1:7" ht="20.25" x14ac:dyDescent="0.3">
      <c r="A111" s="177" t="s">
        <v>29</v>
      </c>
      <c r="B111" s="177"/>
      <c r="C111" s="177"/>
      <c r="D111" s="177"/>
      <c r="E111" s="177"/>
      <c r="F111" s="177"/>
      <c r="G111" s="177"/>
    </row>
    <row r="112" spans="1:7" ht="51" customHeight="1" x14ac:dyDescent="0.2">
      <c r="A112" s="161" t="s">
        <v>32</v>
      </c>
      <c r="B112" s="161" t="s">
        <v>9</v>
      </c>
      <c r="C112" s="161" t="s">
        <v>10</v>
      </c>
      <c r="D112" s="178" t="s">
        <v>11</v>
      </c>
      <c r="E112" s="179"/>
      <c r="F112" s="180" t="s">
        <v>12</v>
      </c>
      <c r="G112" s="180"/>
    </row>
    <row r="113" spans="1:7" ht="20.25" x14ac:dyDescent="0.3">
      <c r="A113" s="162"/>
      <c r="B113" s="162"/>
      <c r="C113" s="162"/>
      <c r="D113" s="8" t="s">
        <v>13</v>
      </c>
      <c r="E113" s="8" t="s">
        <v>14</v>
      </c>
      <c r="F113" s="8" t="s">
        <v>13</v>
      </c>
      <c r="G113" s="8" t="s">
        <v>14</v>
      </c>
    </row>
    <row r="114" spans="1:7" ht="20.25" x14ac:dyDescent="0.3">
      <c r="A114" s="9" t="s">
        <v>15</v>
      </c>
      <c r="B114" s="24">
        <v>1</v>
      </c>
      <c r="C114" s="55" t="s">
        <v>17</v>
      </c>
      <c r="D114" s="11">
        <f t="shared" ref="D114:E117" si="15">ROUND((D118*1.2)/1,1)*1</f>
        <v>187.1</v>
      </c>
      <c r="E114" s="11">
        <f t="shared" si="15"/>
        <v>134.19999999999999</v>
      </c>
      <c r="F114" s="11">
        <f t="shared" ref="F114:G126" si="16">ROUND(D114*1.2/1,2)*1</f>
        <v>224.52</v>
      </c>
      <c r="G114" s="11">
        <f t="shared" si="16"/>
        <v>161.04</v>
      </c>
    </row>
    <row r="115" spans="1:7" ht="20.25" x14ac:dyDescent="0.3">
      <c r="A115" s="13"/>
      <c r="B115" s="18"/>
      <c r="C115" s="199" t="s">
        <v>18</v>
      </c>
      <c r="D115" s="197">
        <f t="shared" si="15"/>
        <v>170.1</v>
      </c>
      <c r="E115" s="197">
        <f t="shared" si="15"/>
        <v>122</v>
      </c>
      <c r="F115" s="197">
        <f t="shared" si="16"/>
        <v>204.12</v>
      </c>
      <c r="G115" s="197">
        <f t="shared" si="16"/>
        <v>146.4</v>
      </c>
    </row>
    <row r="116" spans="1:7" ht="20.25" x14ac:dyDescent="0.3">
      <c r="A116" s="13"/>
      <c r="B116" s="18"/>
      <c r="C116" s="211" t="s">
        <v>19</v>
      </c>
      <c r="D116" s="197">
        <f t="shared" si="15"/>
        <v>204.1</v>
      </c>
      <c r="E116" s="197">
        <f t="shared" si="15"/>
        <v>146.4</v>
      </c>
      <c r="F116" s="197">
        <f t="shared" si="16"/>
        <v>244.92</v>
      </c>
      <c r="G116" s="197">
        <f t="shared" si="16"/>
        <v>175.68</v>
      </c>
    </row>
    <row r="117" spans="1:7" ht="20.25" x14ac:dyDescent="0.3">
      <c r="A117" s="13"/>
      <c r="B117" s="65"/>
      <c r="C117" s="211" t="s">
        <v>20</v>
      </c>
      <c r="D117" s="197">
        <f t="shared" si="15"/>
        <v>221.2</v>
      </c>
      <c r="E117" s="197">
        <f t="shared" si="15"/>
        <v>158.6</v>
      </c>
      <c r="F117" s="197">
        <f t="shared" si="16"/>
        <v>265.44</v>
      </c>
      <c r="G117" s="197">
        <f t="shared" si="16"/>
        <v>190.32</v>
      </c>
    </row>
    <row r="118" spans="1:7" ht="20.25" x14ac:dyDescent="0.3">
      <c r="A118" s="23"/>
      <c r="B118" s="24">
        <v>2</v>
      </c>
      <c r="C118" s="210" t="s">
        <v>17</v>
      </c>
      <c r="D118" s="197">
        <f>ROUND((D119*1.1)/1,1)*1</f>
        <v>155.9</v>
      </c>
      <c r="E118" s="197">
        <f>ROUND((E119*1.1)/1,1)*1</f>
        <v>111.8</v>
      </c>
      <c r="F118" s="197">
        <f t="shared" si="16"/>
        <v>187.08</v>
      </c>
      <c r="G118" s="197">
        <f t="shared" si="16"/>
        <v>134.16</v>
      </c>
    </row>
    <row r="119" spans="1:7" ht="20.25" x14ac:dyDescent="0.3">
      <c r="A119" s="13" t="s">
        <v>21</v>
      </c>
      <c r="B119" s="18"/>
      <c r="C119" s="199" t="s">
        <v>18</v>
      </c>
      <c r="D119" s="212">
        <f>131.7*1.048*1.027</f>
        <v>141.7481832</v>
      </c>
      <c r="E119" s="212">
        <f>97*1.048</f>
        <v>101.65600000000001</v>
      </c>
      <c r="F119" s="197">
        <f t="shared" si="16"/>
        <v>170.1</v>
      </c>
      <c r="G119" s="197">
        <f t="shared" si="16"/>
        <v>121.99</v>
      </c>
    </row>
    <row r="120" spans="1:7" ht="20.25" x14ac:dyDescent="0.3">
      <c r="A120" s="13" t="s">
        <v>33</v>
      </c>
      <c r="B120" s="18"/>
      <c r="C120" s="211" t="s">
        <v>19</v>
      </c>
      <c r="D120" s="197">
        <f>ROUND((D119*1.2)/1,1)*1</f>
        <v>170.1</v>
      </c>
      <c r="E120" s="197">
        <f>ROUND((E119*1.2)/1,1)*1</f>
        <v>122</v>
      </c>
      <c r="F120" s="197">
        <f t="shared" si="16"/>
        <v>204.12</v>
      </c>
      <c r="G120" s="197">
        <f t="shared" si="16"/>
        <v>146.4</v>
      </c>
    </row>
    <row r="121" spans="1:7" ht="20.25" x14ac:dyDescent="0.3">
      <c r="A121" s="13"/>
      <c r="B121" s="18"/>
      <c r="C121" s="211" t="s">
        <v>20</v>
      </c>
      <c r="D121" s="197">
        <f>ROUND((D119*1.3)/1,1)*1</f>
        <v>184.3</v>
      </c>
      <c r="E121" s="197">
        <f>ROUND((E119*1.3)/1,1)*1</f>
        <v>132.19999999999999</v>
      </c>
      <c r="F121" s="197">
        <f t="shared" si="16"/>
        <v>221.16</v>
      </c>
      <c r="G121" s="197">
        <f t="shared" si="16"/>
        <v>158.63999999999999</v>
      </c>
    </row>
    <row r="122" spans="1:7" ht="20.25" x14ac:dyDescent="0.3">
      <c r="A122" s="27"/>
      <c r="B122" s="24">
        <v>3</v>
      </c>
      <c r="C122" s="55" t="s">
        <v>17</v>
      </c>
      <c r="D122" s="11">
        <f t="shared" ref="D122:E125" si="17">ROUND((D118*0.8)/1,1)*1</f>
        <v>124.7</v>
      </c>
      <c r="E122" s="11">
        <f t="shared" si="17"/>
        <v>89.4</v>
      </c>
      <c r="F122" s="11">
        <f t="shared" si="16"/>
        <v>149.63999999999999</v>
      </c>
      <c r="G122" s="11">
        <f t="shared" si="16"/>
        <v>107.28</v>
      </c>
    </row>
    <row r="123" spans="1:7" ht="20.25" x14ac:dyDescent="0.3">
      <c r="A123" s="27" t="s">
        <v>30</v>
      </c>
      <c r="B123" s="18"/>
      <c r="C123" s="14" t="s">
        <v>18</v>
      </c>
      <c r="D123" s="11">
        <f t="shared" si="17"/>
        <v>113.4</v>
      </c>
      <c r="E123" s="11">
        <f t="shared" si="17"/>
        <v>81.3</v>
      </c>
      <c r="F123" s="11">
        <f t="shared" si="16"/>
        <v>136.08000000000001</v>
      </c>
      <c r="G123" s="11">
        <f t="shared" si="16"/>
        <v>97.56</v>
      </c>
    </row>
    <row r="124" spans="1:7" ht="20.25" x14ac:dyDescent="0.3">
      <c r="A124" s="27"/>
      <c r="B124" s="18"/>
      <c r="C124" s="25" t="s">
        <v>19</v>
      </c>
      <c r="D124" s="11">
        <f t="shared" si="17"/>
        <v>136.1</v>
      </c>
      <c r="E124" s="11">
        <f t="shared" si="17"/>
        <v>97.6</v>
      </c>
      <c r="F124" s="11">
        <f t="shared" si="16"/>
        <v>163.32</v>
      </c>
      <c r="G124" s="11">
        <f t="shared" si="16"/>
        <v>117.12</v>
      </c>
    </row>
    <row r="125" spans="1:7" ht="20.25" x14ac:dyDescent="0.3">
      <c r="A125" s="27"/>
      <c r="B125" s="18"/>
      <c r="C125" s="74" t="s">
        <v>20</v>
      </c>
      <c r="D125" s="12">
        <f t="shared" si="17"/>
        <v>147.4</v>
      </c>
      <c r="E125" s="12">
        <f t="shared" si="17"/>
        <v>105.8</v>
      </c>
      <c r="F125" s="11">
        <f t="shared" si="16"/>
        <v>176.88</v>
      </c>
      <c r="G125" s="11">
        <f t="shared" si="16"/>
        <v>126.96</v>
      </c>
    </row>
    <row r="126" spans="1:7" ht="20.25" x14ac:dyDescent="0.3">
      <c r="A126" s="72" t="s">
        <v>35</v>
      </c>
      <c r="B126" s="18"/>
      <c r="C126" s="19"/>
      <c r="D126" s="12">
        <f>ROUND((D119*0.62)/1,1)*1</f>
        <v>87.9</v>
      </c>
      <c r="E126" s="12">
        <f>ROUND((E119*0.62)/1,1)*1</f>
        <v>63</v>
      </c>
      <c r="F126" s="11">
        <f t="shared" si="16"/>
        <v>105.48</v>
      </c>
      <c r="G126" s="11">
        <f t="shared" si="16"/>
        <v>75.599999999999994</v>
      </c>
    </row>
    <row r="127" spans="1:7" ht="20.25" x14ac:dyDescent="0.3">
      <c r="A127" s="73"/>
      <c r="B127" s="65"/>
      <c r="C127" s="19"/>
      <c r="D127" s="75"/>
      <c r="E127" s="75"/>
      <c r="F127" s="75"/>
      <c r="G127" s="75"/>
    </row>
    <row r="128" spans="1:7" ht="20.25" x14ac:dyDescent="0.3">
      <c r="A128" s="13" t="s">
        <v>26</v>
      </c>
      <c r="B128" s="18">
        <v>1</v>
      </c>
      <c r="C128" s="43">
        <v>100.125</v>
      </c>
      <c r="D128" s="11">
        <f>ROUND(D115*1.5/1,1)*1</f>
        <v>255.2</v>
      </c>
      <c r="E128" s="11">
        <f>ROUND(E115*1.5/1,1)*1</f>
        <v>183</v>
      </c>
      <c r="F128" s="11">
        <f t="shared" ref="F128:G133" si="18">ROUND(D128*1.2/1,2)*1</f>
        <v>306.24</v>
      </c>
      <c r="G128" s="11">
        <f t="shared" si="18"/>
        <v>219.6</v>
      </c>
    </row>
    <row r="129" spans="1:8" ht="20.25" x14ac:dyDescent="0.3">
      <c r="A129" s="49"/>
      <c r="B129" s="52"/>
      <c r="C129" s="53" t="s">
        <v>27</v>
      </c>
      <c r="D129" s="12">
        <f>ROUND(D115*1.7/1,1)*1</f>
        <v>289.2</v>
      </c>
      <c r="E129" s="12">
        <f>ROUND(E115*1.7/1,1)*1</f>
        <v>207.4</v>
      </c>
      <c r="F129" s="11">
        <f t="shared" si="18"/>
        <v>347.04</v>
      </c>
      <c r="G129" s="11">
        <f t="shared" si="18"/>
        <v>248.88</v>
      </c>
    </row>
    <row r="130" spans="1:8" ht="20.25" x14ac:dyDescent="0.3">
      <c r="A130" s="49"/>
      <c r="B130" s="24">
        <v>2</v>
      </c>
      <c r="C130" s="50">
        <v>100.125</v>
      </c>
      <c r="D130" s="12">
        <f>ROUND(D119*1.5/1,1)*1</f>
        <v>212.6</v>
      </c>
      <c r="E130" s="12">
        <f>ROUND(E119*1.5/1,1)*1</f>
        <v>152.5</v>
      </c>
      <c r="F130" s="11">
        <f t="shared" si="18"/>
        <v>255.12</v>
      </c>
      <c r="G130" s="11">
        <f t="shared" si="18"/>
        <v>183</v>
      </c>
    </row>
    <row r="131" spans="1:8" ht="20.25" x14ac:dyDescent="0.3">
      <c r="A131" s="49"/>
      <c r="B131" s="52"/>
      <c r="C131" s="53" t="s">
        <v>27</v>
      </c>
      <c r="D131" s="12">
        <f>ROUND(D119*1.7/1,1)*1</f>
        <v>241</v>
      </c>
      <c r="E131" s="12">
        <f>ROUND(E119*1.7/1,1)*1</f>
        <v>172.8</v>
      </c>
      <c r="F131" s="11">
        <f t="shared" si="18"/>
        <v>289.2</v>
      </c>
      <c r="G131" s="11">
        <f t="shared" si="18"/>
        <v>207.36</v>
      </c>
    </row>
    <row r="132" spans="1:8" ht="20.25" x14ac:dyDescent="0.3">
      <c r="A132" s="49"/>
      <c r="B132" s="24">
        <v>3</v>
      </c>
      <c r="C132" s="50">
        <v>100.125</v>
      </c>
      <c r="D132" s="12">
        <f>ROUND(D123*1.5/1,1)*1</f>
        <v>170.1</v>
      </c>
      <c r="E132" s="12">
        <f>ROUND(E123*1.5/1,1)*1</f>
        <v>122</v>
      </c>
      <c r="F132" s="11">
        <f t="shared" si="18"/>
        <v>204.12</v>
      </c>
      <c r="G132" s="11">
        <f t="shared" si="18"/>
        <v>146.4</v>
      </c>
    </row>
    <row r="133" spans="1:8" ht="20.25" x14ac:dyDescent="0.3">
      <c r="A133" s="47"/>
      <c r="B133" s="52"/>
      <c r="C133" s="53" t="s">
        <v>27</v>
      </c>
      <c r="D133" s="12">
        <f>ROUND(D123*1.7/1,1)*1</f>
        <v>192.8</v>
      </c>
      <c r="E133" s="12">
        <f>ROUND(E123*1.7/1,1)*1</f>
        <v>138.19999999999999</v>
      </c>
      <c r="F133" s="11">
        <f t="shared" si="18"/>
        <v>231.36</v>
      </c>
      <c r="G133" s="11">
        <f t="shared" si="18"/>
        <v>165.84</v>
      </c>
    </row>
    <row r="134" spans="1:8" ht="23.25" x14ac:dyDescent="0.35">
      <c r="A134" s="170" t="s">
        <v>36</v>
      </c>
      <c r="B134" s="171"/>
      <c r="C134" s="171"/>
      <c r="D134" s="171"/>
      <c r="E134" s="171"/>
      <c r="F134" s="171"/>
      <c r="G134" s="172"/>
    </row>
    <row r="135" spans="1:8" x14ac:dyDescent="0.2">
      <c r="A135" s="36"/>
      <c r="B135" s="7"/>
      <c r="C135" s="7"/>
      <c r="D135" s="7"/>
      <c r="E135" s="7"/>
      <c r="F135" s="7"/>
      <c r="G135" s="67"/>
    </row>
    <row r="136" spans="1:8" ht="20.25" x14ac:dyDescent="0.3">
      <c r="A136" s="173" t="s">
        <v>6</v>
      </c>
      <c r="B136" s="174"/>
      <c r="C136" s="174"/>
      <c r="D136" s="174"/>
      <c r="E136" s="174"/>
      <c r="F136" s="174"/>
      <c r="G136" s="175"/>
    </row>
    <row r="137" spans="1:8" ht="51.75" customHeight="1" x14ac:dyDescent="0.3">
      <c r="A137" s="176" t="s">
        <v>32</v>
      </c>
      <c r="B137" s="161" t="s">
        <v>9</v>
      </c>
      <c r="C137" s="161" t="s">
        <v>10</v>
      </c>
      <c r="D137" s="163" t="s">
        <v>37</v>
      </c>
      <c r="E137" s="164"/>
      <c r="F137" s="163" t="s">
        <v>38</v>
      </c>
      <c r="G137" s="165"/>
    </row>
    <row r="138" spans="1:8" ht="35.25" customHeight="1" x14ac:dyDescent="0.2">
      <c r="A138" s="176"/>
      <c r="B138" s="162"/>
      <c r="C138" s="162"/>
      <c r="D138" s="166" t="s">
        <v>39</v>
      </c>
      <c r="E138" s="167"/>
      <c r="F138" s="168" t="s">
        <v>40</v>
      </c>
      <c r="G138" s="169"/>
    </row>
    <row r="139" spans="1:8" ht="20.25" x14ac:dyDescent="0.3">
      <c r="A139" s="176"/>
      <c r="B139" s="162"/>
      <c r="C139" s="162"/>
      <c r="D139" s="76" t="s">
        <v>41</v>
      </c>
      <c r="E139" s="77" t="s">
        <v>42</v>
      </c>
      <c r="F139" s="76" t="s">
        <v>41</v>
      </c>
      <c r="G139" s="8" t="s">
        <v>42</v>
      </c>
    </row>
    <row r="140" spans="1:8" ht="20.25" x14ac:dyDescent="0.3">
      <c r="A140" s="13" t="s">
        <v>15</v>
      </c>
      <c r="B140" s="24">
        <v>1</v>
      </c>
      <c r="C140" s="10" t="s">
        <v>17</v>
      </c>
      <c r="D140" s="11">
        <f>ROUND((D144*1.2)/1,1)*1</f>
        <v>265.8</v>
      </c>
      <c r="E140" s="11">
        <f t="shared" ref="E140:E157" si="19">D140*1.2</f>
        <v>318.95999999999998</v>
      </c>
      <c r="F140" s="11">
        <f>ROUND((F144*1.2)/1,1)*1</f>
        <v>184.1</v>
      </c>
      <c r="G140" s="12">
        <f t="shared" ref="G140:G157" si="20">F140*1.2</f>
        <v>220.92</v>
      </c>
    </row>
    <row r="141" spans="1:8" ht="20.25" x14ac:dyDescent="0.3">
      <c r="A141" s="13"/>
      <c r="B141" s="18"/>
      <c r="C141" s="14" t="s">
        <v>18</v>
      </c>
      <c r="D141" s="11">
        <f>ROUND((D145*1.2)/1,1)*1</f>
        <v>241.6</v>
      </c>
      <c r="E141" s="11">
        <f t="shared" si="19"/>
        <v>289.91999999999996</v>
      </c>
      <c r="F141" s="11">
        <f>ROUND((F145*1.2)/1,1)*1</f>
        <v>167.4</v>
      </c>
      <c r="G141" s="12">
        <f t="shared" si="20"/>
        <v>200.88</v>
      </c>
    </row>
    <row r="142" spans="1:8" ht="20.25" x14ac:dyDescent="0.3">
      <c r="A142" s="13"/>
      <c r="B142" s="18"/>
      <c r="C142" s="15" t="s">
        <v>19</v>
      </c>
      <c r="D142" s="209">
        <f>ROUND((D146*1.2)/1,1)*1</f>
        <v>289.89999999999998</v>
      </c>
      <c r="E142" s="197">
        <f t="shared" si="19"/>
        <v>347.87999999999994</v>
      </c>
      <c r="F142" s="209">
        <f>ROUND((F146*1.2)/1,1)*1</f>
        <v>200.9</v>
      </c>
      <c r="G142" s="212">
        <f t="shared" si="20"/>
        <v>241.07999999999998</v>
      </c>
      <c r="H142" s="213"/>
    </row>
    <row r="143" spans="1:8" ht="20.25" x14ac:dyDescent="0.3">
      <c r="A143" s="13"/>
      <c r="B143" s="65"/>
      <c r="C143" s="17" t="s">
        <v>20</v>
      </c>
      <c r="D143" s="197">
        <f>ROUND((D147*1.2)/1,1)*1</f>
        <v>314.2</v>
      </c>
      <c r="E143" s="197">
        <f t="shared" si="19"/>
        <v>377.03999999999996</v>
      </c>
      <c r="F143" s="197">
        <f>ROUND((F147*1.2)/1,1)*1</f>
        <v>217.6</v>
      </c>
      <c r="G143" s="212">
        <f t="shared" si="20"/>
        <v>261.12</v>
      </c>
      <c r="H143" s="213"/>
    </row>
    <row r="144" spans="1:8" ht="20.25" x14ac:dyDescent="0.3">
      <c r="A144" s="13" t="s">
        <v>21</v>
      </c>
      <c r="B144" s="24">
        <v>2</v>
      </c>
      <c r="C144" s="19" t="s">
        <v>17</v>
      </c>
      <c r="D144" s="197">
        <f>ROUND((D145*1.1)/1,1)*1</f>
        <v>221.5</v>
      </c>
      <c r="E144" s="197">
        <f t="shared" si="19"/>
        <v>265.8</v>
      </c>
      <c r="F144" s="197">
        <f>ROUND((F145*1.1)/1,1)*1</f>
        <v>153.4</v>
      </c>
      <c r="G144" s="212">
        <f t="shared" si="20"/>
        <v>184.08</v>
      </c>
      <c r="H144" s="213"/>
    </row>
    <row r="145" spans="1:8" ht="20.25" x14ac:dyDescent="0.3">
      <c r="A145" s="20"/>
      <c r="B145" s="18"/>
      <c r="C145" s="14" t="s">
        <v>18</v>
      </c>
      <c r="D145" s="197">
        <f>187.1*1.048*1.027</f>
        <v>201.37498159999998</v>
      </c>
      <c r="E145" s="197">
        <f t="shared" si="19"/>
        <v>241.64997791999997</v>
      </c>
      <c r="F145" s="212">
        <f>133.1*1.048</f>
        <v>139.4888</v>
      </c>
      <c r="G145" s="212">
        <f t="shared" si="20"/>
        <v>167.38656</v>
      </c>
      <c r="H145" s="213"/>
    </row>
    <row r="146" spans="1:8" ht="20.25" x14ac:dyDescent="0.3">
      <c r="A146" s="13"/>
      <c r="B146" s="18"/>
      <c r="C146" s="78" t="s">
        <v>19</v>
      </c>
      <c r="D146" s="197">
        <f>ROUND((D145*1.2)/1,1)*1</f>
        <v>241.6</v>
      </c>
      <c r="E146" s="197">
        <f t="shared" si="19"/>
        <v>289.91999999999996</v>
      </c>
      <c r="F146" s="197">
        <f>ROUND((F145*1.2)/1,1)*1</f>
        <v>167.4</v>
      </c>
      <c r="G146" s="212">
        <f t="shared" si="20"/>
        <v>200.88</v>
      </c>
      <c r="H146" s="213"/>
    </row>
    <row r="147" spans="1:8" ht="20.25" x14ac:dyDescent="0.3">
      <c r="A147" s="13"/>
      <c r="B147" s="65"/>
      <c r="C147" s="17" t="s">
        <v>20</v>
      </c>
      <c r="D147" s="11">
        <f>ROUND((D145*1.3)/1,1)*1</f>
        <v>261.8</v>
      </c>
      <c r="E147" s="11">
        <f t="shared" si="19"/>
        <v>314.16000000000003</v>
      </c>
      <c r="F147" s="11">
        <f>ROUND((F145*1.3)/1,1)*1</f>
        <v>181.3</v>
      </c>
      <c r="G147" s="12">
        <f t="shared" si="20"/>
        <v>217.56</v>
      </c>
    </row>
    <row r="148" spans="1:8" ht="20.25" x14ac:dyDescent="0.3">
      <c r="A148" s="23"/>
      <c r="B148" s="24">
        <v>3</v>
      </c>
      <c r="C148" s="19" t="s">
        <v>17</v>
      </c>
      <c r="D148" s="11">
        <f>ROUND((D144*0.8)/1,1)*1</f>
        <v>177.2</v>
      </c>
      <c r="E148" s="11">
        <f t="shared" si="19"/>
        <v>212.64</v>
      </c>
      <c r="F148" s="11">
        <f>ROUND((F144*0.8)/1,1)*1</f>
        <v>122.7</v>
      </c>
      <c r="G148" s="12">
        <f t="shared" si="20"/>
        <v>147.24</v>
      </c>
    </row>
    <row r="149" spans="1:8" ht="20.25" x14ac:dyDescent="0.3">
      <c r="A149" s="23"/>
      <c r="B149" s="18"/>
      <c r="C149" s="14" t="s">
        <v>18</v>
      </c>
      <c r="D149" s="11">
        <f>ROUND((D145*0.8)/1,1)*1</f>
        <v>161.1</v>
      </c>
      <c r="E149" s="11">
        <f t="shared" si="19"/>
        <v>193.32</v>
      </c>
      <c r="F149" s="11">
        <f>ROUND((F145*0.8)/1,1)*1</f>
        <v>111.6</v>
      </c>
      <c r="G149" s="12">
        <f t="shared" si="20"/>
        <v>133.91999999999999</v>
      </c>
    </row>
    <row r="150" spans="1:8" ht="20.25" x14ac:dyDescent="0.3">
      <c r="A150" s="13"/>
      <c r="B150" s="18"/>
      <c r="C150" s="78" t="s">
        <v>19</v>
      </c>
      <c r="D150" s="11">
        <f>ROUND((D146*0.8)/1,1)*1</f>
        <v>193.3</v>
      </c>
      <c r="E150" s="11">
        <f t="shared" si="19"/>
        <v>231.96</v>
      </c>
      <c r="F150" s="11">
        <f>ROUND((F146*0.8)/1,1)*1</f>
        <v>133.9</v>
      </c>
      <c r="G150" s="12">
        <f t="shared" si="20"/>
        <v>160.68</v>
      </c>
    </row>
    <row r="151" spans="1:8" ht="20.25" x14ac:dyDescent="0.3">
      <c r="A151" s="13"/>
      <c r="B151" s="65"/>
      <c r="C151" s="17" t="s">
        <v>20</v>
      </c>
      <c r="D151" s="12">
        <f>ROUND((D147*0.8)/1,1)*1</f>
        <v>209.4</v>
      </c>
      <c r="E151" s="11">
        <f t="shared" si="19"/>
        <v>251.28</v>
      </c>
      <c r="F151" s="12">
        <f>ROUND((F147*0.8)/1,1)*1</f>
        <v>145</v>
      </c>
      <c r="G151" s="12">
        <f t="shared" si="20"/>
        <v>174</v>
      </c>
    </row>
    <row r="152" spans="1:8" ht="20.25" x14ac:dyDescent="0.3">
      <c r="A152" s="13" t="s">
        <v>26</v>
      </c>
      <c r="B152" s="18">
        <v>1</v>
      </c>
      <c r="C152" s="43">
        <v>100.125</v>
      </c>
      <c r="D152" s="11">
        <f>ROUND(D141*1.5/1,1)*1</f>
        <v>362.4</v>
      </c>
      <c r="E152" s="11">
        <f t="shared" si="19"/>
        <v>434.87999999999994</v>
      </c>
      <c r="F152" s="11">
        <f>ROUND(F141*1.5/1,1)*1</f>
        <v>251.1</v>
      </c>
      <c r="G152" s="12">
        <f t="shared" si="20"/>
        <v>301.32</v>
      </c>
    </row>
    <row r="153" spans="1:8" ht="30" customHeight="1" x14ac:dyDescent="0.3">
      <c r="A153" s="49"/>
      <c r="B153" s="52"/>
      <c r="C153" s="53" t="s">
        <v>27</v>
      </c>
      <c r="D153" s="12">
        <f>ROUND(D141*1.7/1,1)*1</f>
        <v>410.7</v>
      </c>
      <c r="E153" s="11">
        <f t="shared" si="19"/>
        <v>492.84</v>
      </c>
      <c r="F153" s="12">
        <f>ROUND(F141*1.7/1,1)*1</f>
        <v>284.60000000000002</v>
      </c>
      <c r="G153" s="12">
        <f t="shared" si="20"/>
        <v>341.52000000000004</v>
      </c>
    </row>
    <row r="154" spans="1:8" ht="49.5" customHeight="1" x14ac:dyDescent="0.3">
      <c r="A154" s="49"/>
      <c r="B154" s="24">
        <v>2</v>
      </c>
      <c r="C154" s="50">
        <v>100.125</v>
      </c>
      <c r="D154" s="12">
        <f>ROUND(D145*1.5/1,1)*1</f>
        <v>302.10000000000002</v>
      </c>
      <c r="E154" s="11">
        <f t="shared" si="19"/>
        <v>362.52000000000004</v>
      </c>
      <c r="F154" s="12">
        <f>ROUND(F145*1.5/1,1)*1</f>
        <v>209.2</v>
      </c>
      <c r="G154" s="12">
        <f t="shared" si="20"/>
        <v>251.03999999999996</v>
      </c>
    </row>
    <row r="155" spans="1:8" ht="27.75" customHeight="1" x14ac:dyDescent="0.3">
      <c r="A155" s="49"/>
      <c r="B155" s="52"/>
      <c r="C155" s="53" t="s">
        <v>27</v>
      </c>
      <c r="D155" s="12">
        <f>ROUND(D145*1.7/1,1)*1</f>
        <v>342.3</v>
      </c>
      <c r="E155" s="11">
        <f t="shared" si="19"/>
        <v>410.76</v>
      </c>
      <c r="F155" s="12">
        <f>ROUND(F145*1.7/1,1)*1</f>
        <v>237.1</v>
      </c>
      <c r="G155" s="12">
        <f t="shared" si="20"/>
        <v>284.52</v>
      </c>
    </row>
    <row r="156" spans="1:8" ht="20.25" x14ac:dyDescent="0.3">
      <c r="A156" s="49"/>
      <c r="B156" s="24">
        <v>3</v>
      </c>
      <c r="C156" s="50">
        <v>100.125</v>
      </c>
      <c r="D156" s="12">
        <f>ROUND(D149*1.5/1,1)*1</f>
        <v>241.7</v>
      </c>
      <c r="E156" s="11">
        <f t="shared" si="19"/>
        <v>290.03999999999996</v>
      </c>
      <c r="F156" s="12">
        <f>ROUND(F149*1.5/1,1)*1</f>
        <v>167.4</v>
      </c>
      <c r="G156" s="12">
        <f t="shared" si="20"/>
        <v>200.88</v>
      </c>
    </row>
    <row r="157" spans="1:8" ht="20.25" x14ac:dyDescent="0.3">
      <c r="A157" s="47"/>
      <c r="B157" s="52"/>
      <c r="C157" s="53" t="s">
        <v>27</v>
      </c>
      <c r="D157" s="12">
        <f>ROUND(D149*1.7/1,1)*1</f>
        <v>273.89999999999998</v>
      </c>
      <c r="E157" s="11">
        <f t="shared" si="19"/>
        <v>328.67999999999995</v>
      </c>
      <c r="F157" s="12">
        <f>ROUND(F149*1.7/1,1)*1</f>
        <v>189.7</v>
      </c>
      <c r="G157" s="12">
        <f t="shared" si="20"/>
        <v>227.64</v>
      </c>
    </row>
    <row r="158" spans="1:8" ht="20.25" x14ac:dyDescent="0.3">
      <c r="A158" s="158" t="s">
        <v>28</v>
      </c>
      <c r="B158" s="159"/>
      <c r="C158" s="159"/>
      <c r="D158" s="159"/>
      <c r="E158" s="159"/>
      <c r="F158" s="159"/>
      <c r="G158" s="159"/>
    </row>
    <row r="159" spans="1:8" ht="46.5" customHeight="1" x14ac:dyDescent="0.3">
      <c r="A159" s="161" t="s">
        <v>32</v>
      </c>
      <c r="B159" s="161" t="s">
        <v>9</v>
      </c>
      <c r="C159" s="161" t="s">
        <v>10</v>
      </c>
      <c r="D159" s="163" t="s">
        <v>37</v>
      </c>
      <c r="E159" s="164"/>
      <c r="F159" s="163" t="s">
        <v>38</v>
      </c>
      <c r="G159" s="165"/>
    </row>
    <row r="160" spans="1:8" ht="27" customHeight="1" x14ac:dyDescent="0.2">
      <c r="A160" s="162"/>
      <c r="B160" s="162"/>
      <c r="C160" s="162"/>
      <c r="D160" s="166" t="s">
        <v>39</v>
      </c>
      <c r="E160" s="167"/>
      <c r="F160" s="168" t="s">
        <v>40</v>
      </c>
      <c r="G160" s="169"/>
    </row>
    <row r="161" spans="1:7" ht="27" customHeight="1" x14ac:dyDescent="0.3">
      <c r="A161" s="162"/>
      <c r="B161" s="162"/>
      <c r="C161" s="162"/>
      <c r="D161" s="76" t="s">
        <v>41</v>
      </c>
      <c r="E161" s="77" t="s">
        <v>42</v>
      </c>
      <c r="F161" s="76" t="s">
        <v>41</v>
      </c>
      <c r="G161" s="8" t="s">
        <v>42</v>
      </c>
    </row>
    <row r="162" spans="1:7" ht="20.25" x14ac:dyDescent="0.3">
      <c r="A162" s="9" t="s">
        <v>15</v>
      </c>
      <c r="B162" s="24">
        <v>1</v>
      </c>
      <c r="C162" s="55" t="s">
        <v>17</v>
      </c>
      <c r="D162" s="11">
        <f>ROUND((D166*1.2)/1,1)*1</f>
        <v>236.4</v>
      </c>
      <c r="E162" s="11">
        <f t="shared" ref="E162:E179" si="21">D162*1.2</f>
        <v>283.68</v>
      </c>
      <c r="F162" s="11">
        <f>ROUND((F166*1.2)/1,1)*1</f>
        <v>159.69999999999999</v>
      </c>
      <c r="G162" s="12">
        <f t="shared" ref="G162:G179" si="22">F162*1.2</f>
        <v>191.64</v>
      </c>
    </row>
    <row r="163" spans="1:7" ht="20.25" x14ac:dyDescent="0.3">
      <c r="A163" s="13"/>
      <c r="B163" s="18"/>
      <c r="C163" s="14" t="s">
        <v>18</v>
      </c>
      <c r="D163" s="11">
        <f>ROUND((D167*1.2)/1,1)*1</f>
        <v>214.9</v>
      </c>
      <c r="E163" s="11">
        <f t="shared" si="21"/>
        <v>257.88</v>
      </c>
      <c r="F163" s="11">
        <f>ROUND((F167*1.2)/1,1)*1</f>
        <v>145.30000000000001</v>
      </c>
      <c r="G163" s="12">
        <f t="shared" si="22"/>
        <v>174.36</v>
      </c>
    </row>
    <row r="164" spans="1:7" ht="20.25" x14ac:dyDescent="0.3">
      <c r="A164" s="13"/>
      <c r="B164" s="18"/>
      <c r="C164" s="79" t="s">
        <v>19</v>
      </c>
      <c r="D164" s="22">
        <f>ROUND((D168*1.2)/1,1)*1</f>
        <v>257.89999999999998</v>
      </c>
      <c r="E164" s="11">
        <f t="shared" si="21"/>
        <v>309.47999999999996</v>
      </c>
      <c r="F164" s="22">
        <f>ROUND((F168*1.2)/1,1)*1</f>
        <v>174.4</v>
      </c>
      <c r="G164" s="12">
        <f t="shared" si="22"/>
        <v>209.28</v>
      </c>
    </row>
    <row r="165" spans="1:7" ht="20.25" x14ac:dyDescent="0.3">
      <c r="A165" s="13"/>
      <c r="B165" s="65"/>
      <c r="C165" s="79" t="s">
        <v>20</v>
      </c>
      <c r="D165" s="11">
        <f>ROUND((D169*1.2)/1,1)*1</f>
        <v>279.39999999999998</v>
      </c>
      <c r="E165" s="11">
        <f t="shared" si="21"/>
        <v>335.28</v>
      </c>
      <c r="F165" s="11">
        <f>ROUND((F169*1.2)/1,1)*1</f>
        <v>188.9</v>
      </c>
      <c r="G165" s="12">
        <f t="shared" si="22"/>
        <v>226.68</v>
      </c>
    </row>
    <row r="166" spans="1:7" ht="20.25" x14ac:dyDescent="0.3">
      <c r="A166" s="23"/>
      <c r="B166" s="24">
        <v>2</v>
      </c>
      <c r="C166" s="55" t="s">
        <v>17</v>
      </c>
      <c r="D166" s="197">
        <f>ROUND((D167*1.1)/1,1)*1</f>
        <v>197</v>
      </c>
      <c r="E166" s="197">
        <f t="shared" si="21"/>
        <v>236.39999999999998</v>
      </c>
      <c r="F166" s="197">
        <f>ROUND((F167*1.1)/1,1)*1</f>
        <v>133.1</v>
      </c>
      <c r="G166" s="212">
        <f t="shared" si="22"/>
        <v>159.72</v>
      </c>
    </row>
    <row r="167" spans="1:7" ht="20.25" x14ac:dyDescent="0.3">
      <c r="A167" s="13" t="s">
        <v>21</v>
      </c>
      <c r="B167" s="18"/>
      <c r="C167" s="14" t="s">
        <v>18</v>
      </c>
      <c r="D167" s="212">
        <f>166.4*1.048*1.027</f>
        <v>179.0956544</v>
      </c>
      <c r="E167" s="197">
        <f t="shared" si="21"/>
        <v>214.91478527999999</v>
      </c>
      <c r="F167" s="212">
        <f>115.5*1.048</f>
        <v>121.04400000000001</v>
      </c>
      <c r="G167" s="212">
        <f t="shared" si="22"/>
        <v>145.25280000000001</v>
      </c>
    </row>
    <row r="168" spans="1:7" ht="20.25" x14ac:dyDescent="0.3">
      <c r="A168" s="13" t="s">
        <v>33</v>
      </c>
      <c r="B168" s="18"/>
      <c r="C168" s="79" t="s">
        <v>19</v>
      </c>
      <c r="D168" s="197">
        <f>ROUND((D167*1.2)/1,1)*1</f>
        <v>214.9</v>
      </c>
      <c r="E168" s="197">
        <f t="shared" si="21"/>
        <v>257.88</v>
      </c>
      <c r="F168" s="197">
        <f>ROUND((F167*1.2)/1,1)*1</f>
        <v>145.30000000000001</v>
      </c>
      <c r="G168" s="212">
        <f t="shared" si="22"/>
        <v>174.36</v>
      </c>
    </row>
    <row r="169" spans="1:7" ht="20.25" x14ac:dyDescent="0.3">
      <c r="A169" s="13"/>
      <c r="B169" s="65"/>
      <c r="C169" s="79" t="s">
        <v>20</v>
      </c>
      <c r="D169" s="197">
        <f>ROUND((D167*1.3)/1,1)*1</f>
        <v>232.8</v>
      </c>
      <c r="E169" s="197">
        <f t="shared" si="21"/>
        <v>279.36</v>
      </c>
      <c r="F169" s="197">
        <f>ROUND((F167*1.3)/1,1)*1</f>
        <v>157.4</v>
      </c>
      <c r="G169" s="212">
        <f t="shared" si="22"/>
        <v>188.88</v>
      </c>
    </row>
    <row r="170" spans="1:7" ht="20.25" x14ac:dyDescent="0.3">
      <c r="A170" s="13"/>
      <c r="B170" s="24">
        <v>3</v>
      </c>
      <c r="C170" s="55" t="s">
        <v>17</v>
      </c>
      <c r="D170" s="197">
        <f>ROUND((D166*0.8)/1,1)*1</f>
        <v>157.6</v>
      </c>
      <c r="E170" s="197">
        <f t="shared" si="21"/>
        <v>189.11999999999998</v>
      </c>
      <c r="F170" s="197">
        <f>ROUND((F166*0.8)/1,1)*1</f>
        <v>106.5</v>
      </c>
      <c r="G170" s="212">
        <f t="shared" si="22"/>
        <v>127.8</v>
      </c>
    </row>
    <row r="171" spans="1:7" ht="20.25" x14ac:dyDescent="0.3">
      <c r="A171" s="13" t="s">
        <v>30</v>
      </c>
      <c r="B171" s="18"/>
      <c r="C171" s="14" t="s">
        <v>18</v>
      </c>
      <c r="D171" s="197">
        <f>ROUND((D167*0.8)/1,1)*1</f>
        <v>143.30000000000001</v>
      </c>
      <c r="E171" s="197">
        <f t="shared" si="21"/>
        <v>171.96</v>
      </c>
      <c r="F171" s="197">
        <f>ROUND((F167*0.8)/1,1)*1</f>
        <v>96.8</v>
      </c>
      <c r="G171" s="212">
        <f t="shared" si="22"/>
        <v>116.16</v>
      </c>
    </row>
    <row r="172" spans="1:7" ht="20.25" x14ac:dyDescent="0.3">
      <c r="A172" s="13"/>
      <c r="B172" s="18"/>
      <c r="C172" s="79" t="s">
        <v>19</v>
      </c>
      <c r="D172" s="11">
        <f>ROUND((D168*0.8)/1,1)*1</f>
        <v>171.9</v>
      </c>
      <c r="E172" s="11">
        <f t="shared" si="21"/>
        <v>206.28</v>
      </c>
      <c r="F172" s="11">
        <f>ROUND((F168*0.8)/1,1)*1</f>
        <v>116.2</v>
      </c>
      <c r="G172" s="12">
        <f t="shared" si="22"/>
        <v>139.44</v>
      </c>
    </row>
    <row r="173" spans="1:7" ht="20.25" x14ac:dyDescent="0.3">
      <c r="A173" s="13"/>
      <c r="B173" s="65"/>
      <c r="C173" s="79" t="s">
        <v>20</v>
      </c>
      <c r="D173" s="12">
        <f>ROUND((D169*0.8)/1,1)*1</f>
        <v>186.2</v>
      </c>
      <c r="E173" s="11">
        <f t="shared" si="21"/>
        <v>223.43999999999997</v>
      </c>
      <c r="F173" s="12">
        <f>ROUND((F169*0.8)/1,1)*1</f>
        <v>125.9</v>
      </c>
      <c r="G173" s="12">
        <f t="shared" si="22"/>
        <v>151.08000000000001</v>
      </c>
    </row>
    <row r="174" spans="1:7" ht="20.25" x14ac:dyDescent="0.3">
      <c r="A174" s="13" t="s">
        <v>43</v>
      </c>
      <c r="B174" s="18">
        <v>1</v>
      </c>
      <c r="C174" s="43">
        <v>100.125</v>
      </c>
      <c r="D174" s="11">
        <f>ROUND(D163*1.5/1,1)*1</f>
        <v>322.39999999999998</v>
      </c>
      <c r="E174" s="11">
        <f t="shared" si="21"/>
        <v>386.87999999999994</v>
      </c>
      <c r="F174" s="11">
        <f>ROUND(F163*1.5/1,1)*1</f>
        <v>218</v>
      </c>
      <c r="G174" s="12">
        <f t="shared" si="22"/>
        <v>261.59999999999997</v>
      </c>
    </row>
    <row r="175" spans="1:7" ht="20.25" x14ac:dyDescent="0.3">
      <c r="A175" s="49"/>
      <c r="B175" s="52"/>
      <c r="C175" s="53" t="s">
        <v>27</v>
      </c>
      <c r="D175" s="12">
        <f>ROUND(D163*1.7/1,1)*1</f>
        <v>365.3</v>
      </c>
      <c r="E175" s="11">
        <f t="shared" si="21"/>
        <v>438.36</v>
      </c>
      <c r="F175" s="12">
        <f>ROUND(F163*1.7/1,1)*1</f>
        <v>247</v>
      </c>
      <c r="G175" s="12">
        <f t="shared" si="22"/>
        <v>296.39999999999998</v>
      </c>
    </row>
    <row r="176" spans="1:7" ht="20.25" x14ac:dyDescent="0.3">
      <c r="A176" s="49"/>
      <c r="B176" s="24">
        <v>2</v>
      </c>
      <c r="C176" s="50">
        <v>100.125</v>
      </c>
      <c r="D176" s="12">
        <f>ROUND(D167*1.5/1,1)*1</f>
        <v>268.60000000000002</v>
      </c>
      <c r="E176" s="11">
        <f t="shared" si="21"/>
        <v>322.32</v>
      </c>
      <c r="F176" s="12">
        <f>ROUND(F167*1.5/1,1)*1</f>
        <v>181.6</v>
      </c>
      <c r="G176" s="12">
        <f t="shared" si="22"/>
        <v>217.92</v>
      </c>
    </row>
    <row r="177" spans="1:7" ht="20.25" x14ac:dyDescent="0.3">
      <c r="A177" s="49"/>
      <c r="B177" s="52"/>
      <c r="C177" s="53" t="s">
        <v>27</v>
      </c>
      <c r="D177" s="12">
        <f>ROUND(D167*1.7/1,1)*1</f>
        <v>304.5</v>
      </c>
      <c r="E177" s="11">
        <f t="shared" si="21"/>
        <v>365.4</v>
      </c>
      <c r="F177" s="12">
        <f>ROUND(F167*1.7/1,1)*1</f>
        <v>205.8</v>
      </c>
      <c r="G177" s="12">
        <f t="shared" si="22"/>
        <v>246.96</v>
      </c>
    </row>
    <row r="178" spans="1:7" ht="20.25" x14ac:dyDescent="0.3">
      <c r="A178" s="49"/>
      <c r="B178" s="24">
        <v>3</v>
      </c>
      <c r="C178" s="50">
        <v>100.125</v>
      </c>
      <c r="D178" s="12">
        <f>ROUND(D171*1.5/1,1)*1</f>
        <v>215</v>
      </c>
      <c r="E178" s="11">
        <f t="shared" si="21"/>
        <v>258</v>
      </c>
      <c r="F178" s="12">
        <f>ROUND(F171*1.5/1,1)*1</f>
        <v>145.19999999999999</v>
      </c>
      <c r="G178" s="12">
        <f t="shared" si="22"/>
        <v>174.23999999999998</v>
      </c>
    </row>
    <row r="179" spans="1:7" ht="20.25" x14ac:dyDescent="0.3">
      <c r="A179" s="49"/>
      <c r="B179" s="80"/>
      <c r="C179" s="81" t="s">
        <v>27</v>
      </c>
      <c r="D179" s="41">
        <f>ROUND(D171*1.7/1,1)*1</f>
        <v>243.6</v>
      </c>
      <c r="E179" s="71">
        <f t="shared" si="21"/>
        <v>292.32</v>
      </c>
      <c r="F179" s="41">
        <f>ROUND(F171*1.7/1,1)*1</f>
        <v>164.6</v>
      </c>
      <c r="G179" s="41">
        <f t="shared" si="22"/>
        <v>197.51999999999998</v>
      </c>
    </row>
    <row r="180" spans="1:7" ht="23.25" x14ac:dyDescent="0.35">
      <c r="A180" s="153" t="s">
        <v>44</v>
      </c>
      <c r="B180" s="154"/>
      <c r="C180" s="154"/>
      <c r="D180" s="154"/>
      <c r="E180" s="154"/>
      <c r="F180" s="154"/>
      <c r="G180" s="82" t="str">
        <f>G1</f>
        <v>20.06.2019 г.</v>
      </c>
    </row>
    <row r="181" spans="1:7" ht="76.5" customHeight="1" x14ac:dyDescent="0.35">
      <c r="A181" s="155"/>
      <c r="B181" s="156"/>
      <c r="C181" s="156"/>
      <c r="D181" s="156"/>
      <c r="E181" s="157"/>
      <c r="F181" s="83" t="s">
        <v>45</v>
      </c>
      <c r="G181" s="84" t="s">
        <v>46</v>
      </c>
    </row>
    <row r="182" spans="1:7" ht="38.25" customHeight="1" x14ac:dyDescent="0.3">
      <c r="A182" s="150" t="s">
        <v>47</v>
      </c>
      <c r="B182" s="151"/>
      <c r="C182" s="151"/>
      <c r="D182" s="151"/>
      <c r="E182" s="152"/>
      <c r="F182" s="85">
        <f>11*1.048*1.05</f>
        <v>12.104400000000002</v>
      </c>
      <c r="G182" s="86">
        <f t="shared" ref="G182:G194" si="23">F182*1.2</f>
        <v>14.525280000000002</v>
      </c>
    </row>
    <row r="183" spans="1:7" ht="40.5" customHeight="1" x14ac:dyDescent="0.3">
      <c r="A183" s="150" t="s">
        <v>48</v>
      </c>
      <c r="B183" s="151"/>
      <c r="C183" s="151"/>
      <c r="D183" s="151"/>
      <c r="E183" s="152"/>
      <c r="F183" s="85">
        <v>6.25</v>
      </c>
      <c r="G183" s="86">
        <f t="shared" si="23"/>
        <v>7.5</v>
      </c>
    </row>
    <row r="184" spans="1:7" ht="40.5" customHeight="1" x14ac:dyDescent="0.3">
      <c r="A184" s="150" t="s">
        <v>49</v>
      </c>
      <c r="B184" s="151"/>
      <c r="C184" s="151"/>
      <c r="D184" s="151"/>
      <c r="E184" s="152"/>
      <c r="F184" s="87">
        <v>3.33</v>
      </c>
      <c r="G184" s="86">
        <f t="shared" si="23"/>
        <v>3.996</v>
      </c>
    </row>
    <row r="185" spans="1:7" ht="40.5" customHeight="1" x14ac:dyDescent="0.3">
      <c r="A185" s="150" t="s">
        <v>50</v>
      </c>
      <c r="B185" s="151"/>
      <c r="C185" s="151"/>
      <c r="D185" s="151"/>
      <c r="E185" s="152"/>
      <c r="F185" s="87">
        <f>0.12*1.048</f>
        <v>0.12576000000000001</v>
      </c>
      <c r="G185" s="86">
        <f t="shared" si="23"/>
        <v>0.15091200000000002</v>
      </c>
    </row>
    <row r="186" spans="1:7" ht="40.5" customHeight="1" x14ac:dyDescent="0.3">
      <c r="A186" s="150" t="s">
        <v>51</v>
      </c>
      <c r="B186" s="151"/>
      <c r="C186" s="151"/>
      <c r="D186" s="151"/>
      <c r="E186" s="152"/>
      <c r="F186" s="87">
        <v>3.33</v>
      </c>
      <c r="G186" s="86">
        <f t="shared" si="23"/>
        <v>3.996</v>
      </c>
    </row>
    <row r="187" spans="1:7" ht="60.75" customHeight="1" x14ac:dyDescent="0.3">
      <c r="A187" s="147" t="s">
        <v>52</v>
      </c>
      <c r="B187" s="148"/>
      <c r="C187" s="149"/>
      <c r="D187" s="139" t="s">
        <v>53</v>
      </c>
      <c r="E187" s="140"/>
      <c r="F187" s="85">
        <v>383.33</v>
      </c>
      <c r="G187" s="86">
        <f t="shared" si="23"/>
        <v>459.99599999999998</v>
      </c>
    </row>
    <row r="188" spans="1:7" ht="39.75" customHeight="1" x14ac:dyDescent="0.3">
      <c r="A188" s="88"/>
      <c r="B188" s="89"/>
      <c r="C188" s="90"/>
      <c r="D188" s="139" t="s">
        <v>54</v>
      </c>
      <c r="E188" s="140"/>
      <c r="F188" s="85">
        <v>350</v>
      </c>
      <c r="G188" s="86">
        <f t="shared" si="23"/>
        <v>420</v>
      </c>
    </row>
    <row r="189" spans="1:7" ht="39.75" customHeight="1" x14ac:dyDescent="0.3">
      <c r="A189" s="147" t="s">
        <v>55</v>
      </c>
      <c r="B189" s="148"/>
      <c r="C189" s="149"/>
      <c r="D189" s="139" t="s">
        <v>53</v>
      </c>
      <c r="E189" s="140"/>
      <c r="F189" s="85">
        <v>333.33</v>
      </c>
      <c r="G189" s="86">
        <f t="shared" si="23"/>
        <v>399.99599999999998</v>
      </c>
    </row>
    <row r="190" spans="1:7" ht="39.75" customHeight="1" x14ac:dyDescent="0.3">
      <c r="A190" s="88"/>
      <c r="B190" s="89"/>
      <c r="C190" s="90"/>
      <c r="D190" s="139" t="s">
        <v>54</v>
      </c>
      <c r="E190" s="140"/>
      <c r="F190" s="85">
        <v>316.67</v>
      </c>
      <c r="G190" s="86">
        <f t="shared" si="23"/>
        <v>380.00400000000002</v>
      </c>
    </row>
    <row r="191" spans="1:7" ht="38.25" customHeight="1" x14ac:dyDescent="0.3">
      <c r="A191" s="147" t="s">
        <v>56</v>
      </c>
      <c r="B191" s="148"/>
      <c r="C191" s="149"/>
      <c r="D191" s="139" t="s">
        <v>53</v>
      </c>
      <c r="E191" s="140"/>
      <c r="F191" s="85">
        <v>341.67</v>
      </c>
      <c r="G191" s="86">
        <f t="shared" si="23"/>
        <v>410.00400000000002</v>
      </c>
    </row>
    <row r="192" spans="1:7" ht="36.75" customHeight="1" x14ac:dyDescent="0.3">
      <c r="A192" s="91"/>
      <c r="B192" s="89"/>
      <c r="C192" s="90"/>
      <c r="D192" s="139" t="s">
        <v>54</v>
      </c>
      <c r="E192" s="140"/>
      <c r="F192" s="85">
        <v>308.33</v>
      </c>
      <c r="G192" s="86">
        <f t="shared" si="23"/>
        <v>369.99599999999998</v>
      </c>
    </row>
    <row r="193" spans="1:7" ht="36.75" customHeight="1" x14ac:dyDescent="0.3">
      <c r="A193" s="147" t="s">
        <v>57</v>
      </c>
      <c r="B193" s="148"/>
      <c r="C193" s="149"/>
      <c r="D193" s="139" t="s">
        <v>53</v>
      </c>
      <c r="E193" s="140"/>
      <c r="F193" s="85">
        <v>333.33</v>
      </c>
      <c r="G193" s="86">
        <f t="shared" si="23"/>
        <v>399.99599999999998</v>
      </c>
    </row>
    <row r="194" spans="1:7" ht="36.75" customHeight="1" x14ac:dyDescent="0.3">
      <c r="A194" s="91"/>
      <c r="B194" s="89"/>
      <c r="C194" s="90"/>
      <c r="D194" s="139" t="s">
        <v>54</v>
      </c>
      <c r="E194" s="140"/>
      <c r="F194" s="85">
        <v>291.67</v>
      </c>
      <c r="G194" s="92">
        <f t="shared" si="23"/>
        <v>350.00400000000002</v>
      </c>
    </row>
    <row r="195" spans="1:7" ht="21" customHeight="1" x14ac:dyDescent="0.3">
      <c r="A195" s="93" t="s">
        <v>58</v>
      </c>
      <c r="B195" s="94"/>
      <c r="C195" s="94"/>
      <c r="D195" s="141" t="s">
        <v>53</v>
      </c>
      <c r="E195" s="142"/>
      <c r="F195" s="95"/>
      <c r="G195" s="96"/>
    </row>
    <row r="196" spans="1:7" ht="21" customHeight="1" x14ac:dyDescent="0.3">
      <c r="A196" s="88"/>
      <c r="B196" s="97" t="s">
        <v>59</v>
      </c>
      <c r="C196" s="89"/>
      <c r="D196" s="143"/>
      <c r="E196" s="144"/>
      <c r="F196" s="98">
        <v>416.67</v>
      </c>
      <c r="G196" s="86">
        <f>F196*1.2</f>
        <v>500.00400000000002</v>
      </c>
    </row>
    <row r="197" spans="1:7" ht="39.75" customHeight="1" x14ac:dyDescent="0.3">
      <c r="A197" s="100"/>
      <c r="B197" s="101"/>
      <c r="C197" s="101"/>
      <c r="D197" s="139" t="s">
        <v>54</v>
      </c>
      <c r="E197" s="140"/>
      <c r="F197" s="102">
        <v>375</v>
      </c>
      <c r="G197" s="86">
        <f>F197*1.2</f>
        <v>450</v>
      </c>
    </row>
    <row r="198" spans="1:7" ht="41.25" customHeight="1" x14ac:dyDescent="0.3">
      <c r="A198" s="103"/>
      <c r="B198" s="97" t="s">
        <v>60</v>
      </c>
      <c r="C198" s="104"/>
      <c r="D198" s="139" t="s">
        <v>53</v>
      </c>
      <c r="E198" s="140"/>
      <c r="F198" s="102">
        <v>450</v>
      </c>
      <c r="G198" s="86">
        <f>F198*1.2</f>
        <v>540</v>
      </c>
    </row>
    <row r="199" spans="1:7" ht="41.25" customHeight="1" x14ac:dyDescent="0.3">
      <c r="A199" s="105"/>
      <c r="B199" s="94"/>
      <c r="C199" s="7"/>
      <c r="D199" s="139" t="s">
        <v>54</v>
      </c>
      <c r="E199" s="140"/>
      <c r="F199" s="102">
        <v>358.33</v>
      </c>
      <c r="G199" s="86">
        <f>F199*1.2</f>
        <v>429.99599999999998</v>
      </c>
    </row>
    <row r="200" spans="1:7" ht="21" customHeight="1" x14ac:dyDescent="0.3">
      <c r="A200" s="106" t="s">
        <v>61</v>
      </c>
      <c r="B200" s="107"/>
      <c r="C200" s="108"/>
      <c r="D200" s="141" t="s">
        <v>53</v>
      </c>
      <c r="E200" s="142"/>
      <c r="F200" s="109"/>
      <c r="G200" s="145">
        <f>F201*1.2</f>
        <v>450.85199999999998</v>
      </c>
    </row>
    <row r="201" spans="1:7" ht="24.75" customHeight="1" x14ac:dyDescent="0.3">
      <c r="A201" s="88"/>
      <c r="B201" s="97" t="s">
        <v>62</v>
      </c>
      <c r="C201" s="110"/>
      <c r="D201" s="143"/>
      <c r="E201" s="144"/>
      <c r="F201" s="102">
        <v>375.71</v>
      </c>
      <c r="G201" s="146"/>
    </row>
    <row r="202" spans="1:7" ht="39" customHeight="1" x14ac:dyDescent="0.3">
      <c r="A202" s="111"/>
      <c r="B202" s="101"/>
      <c r="C202" s="101"/>
      <c r="D202" s="139" t="s">
        <v>54</v>
      </c>
      <c r="E202" s="140"/>
      <c r="F202" s="102">
        <v>341</v>
      </c>
      <c r="G202" s="86">
        <f>F202*1.2</f>
        <v>409.2</v>
      </c>
    </row>
    <row r="203" spans="1:7" ht="48.75" customHeight="1" x14ac:dyDescent="0.3">
      <c r="A203" s="112"/>
      <c r="B203" s="97" t="s">
        <v>60</v>
      </c>
      <c r="C203" s="104"/>
      <c r="D203" s="139" t="s">
        <v>53</v>
      </c>
      <c r="E203" s="140"/>
      <c r="F203" s="102">
        <v>328.9</v>
      </c>
      <c r="G203" s="86">
        <f>F203*1.2</f>
        <v>394.67999999999995</v>
      </c>
    </row>
    <row r="204" spans="1:7" ht="42" customHeight="1" x14ac:dyDescent="0.3">
      <c r="A204" s="100"/>
      <c r="B204" s="101"/>
      <c r="C204" s="89"/>
      <c r="D204" s="139" t="s">
        <v>54</v>
      </c>
      <c r="E204" s="140"/>
      <c r="F204" s="102">
        <v>298.54000000000002</v>
      </c>
      <c r="G204" s="86">
        <f>F204*1.2</f>
        <v>358.24799999999999</v>
      </c>
    </row>
    <row r="205" spans="1:7" ht="18" hidden="1" customHeight="1" x14ac:dyDescent="0.3">
      <c r="A205" s="93" t="s">
        <v>63</v>
      </c>
      <c r="B205" s="94"/>
      <c r="C205" s="94"/>
      <c r="D205" s="113"/>
      <c r="E205" s="94"/>
      <c r="F205" s="99"/>
      <c r="G205" s="86">
        <f t="shared" ref="G205:G210" si="24">F205/10000</f>
        <v>0</v>
      </c>
    </row>
    <row r="206" spans="1:7" ht="18" hidden="1" customHeight="1" x14ac:dyDescent="0.3">
      <c r="A206" s="93" t="s">
        <v>64</v>
      </c>
      <c r="B206" s="94"/>
      <c r="C206" s="94"/>
      <c r="D206" s="113"/>
      <c r="E206" s="94"/>
      <c r="F206" s="99"/>
      <c r="G206" s="86">
        <f t="shared" si="24"/>
        <v>0</v>
      </c>
    </row>
    <row r="207" spans="1:7" ht="18" hidden="1" customHeight="1" x14ac:dyDescent="0.3">
      <c r="A207" s="112" t="s">
        <v>65</v>
      </c>
      <c r="B207" s="114"/>
      <c r="C207" s="114"/>
      <c r="D207" s="115"/>
      <c r="E207" s="115"/>
      <c r="F207" s="99"/>
      <c r="G207" s="86">
        <f t="shared" si="24"/>
        <v>0</v>
      </c>
    </row>
    <row r="208" spans="1:7" ht="18" hidden="1" customHeight="1" x14ac:dyDescent="0.3">
      <c r="A208" s="112"/>
      <c r="B208" s="114"/>
      <c r="C208" s="114"/>
      <c r="D208" s="115"/>
      <c r="E208" s="115"/>
      <c r="F208" s="99"/>
      <c r="G208" s="86">
        <f t="shared" si="24"/>
        <v>0</v>
      </c>
    </row>
    <row r="209" spans="1:7" ht="18" hidden="1" customHeight="1" x14ac:dyDescent="0.3">
      <c r="A209" s="93" t="s">
        <v>66</v>
      </c>
      <c r="B209" s="94"/>
      <c r="C209" s="94"/>
      <c r="D209" s="113"/>
      <c r="E209" s="94"/>
      <c r="F209" s="99"/>
      <c r="G209" s="86">
        <f t="shared" si="24"/>
        <v>0</v>
      </c>
    </row>
    <row r="210" spans="1:7" ht="18" hidden="1" customHeight="1" x14ac:dyDescent="0.3">
      <c r="A210" s="112" t="s">
        <v>65</v>
      </c>
      <c r="B210" s="114"/>
      <c r="C210" s="114"/>
      <c r="D210" s="115"/>
      <c r="E210" s="115"/>
      <c r="F210" s="99"/>
      <c r="G210" s="86">
        <f t="shared" si="24"/>
        <v>0</v>
      </c>
    </row>
    <row r="211" spans="1:7" ht="20.25" x14ac:dyDescent="0.3">
      <c r="A211" s="112" t="s">
        <v>67</v>
      </c>
      <c r="B211" s="114"/>
      <c r="C211" s="114" t="s">
        <v>68</v>
      </c>
      <c r="D211" s="104"/>
      <c r="E211" s="115" t="s">
        <v>69</v>
      </c>
      <c r="F211" s="87">
        <f>132.58*1.048*1.05</f>
        <v>145.89103200000002</v>
      </c>
      <c r="G211" s="86">
        <f t="shared" ref="G211:G252" si="25">F211*1.2</f>
        <v>175.06923840000002</v>
      </c>
    </row>
    <row r="212" spans="1:7" ht="21" hidden="1" customHeight="1" x14ac:dyDescent="0.3">
      <c r="A212" s="93" t="s">
        <v>70</v>
      </c>
      <c r="B212" s="94"/>
      <c r="C212" s="94"/>
      <c r="D212" s="113"/>
      <c r="E212" s="94"/>
      <c r="F212" s="87"/>
      <c r="G212" s="86">
        <f t="shared" si="25"/>
        <v>0</v>
      </c>
    </row>
    <row r="213" spans="1:7" ht="21" hidden="1" customHeight="1" x14ac:dyDescent="0.3">
      <c r="A213" s="112"/>
      <c r="B213" s="114"/>
      <c r="C213" s="114"/>
      <c r="D213" s="115" t="s">
        <v>71</v>
      </c>
      <c r="E213" s="115"/>
      <c r="F213" s="87"/>
      <c r="G213" s="86">
        <f t="shared" si="25"/>
        <v>0</v>
      </c>
    </row>
    <row r="214" spans="1:7" ht="21" hidden="1" customHeight="1" x14ac:dyDescent="0.3">
      <c r="A214" s="111" t="s">
        <v>72</v>
      </c>
      <c r="B214" s="101"/>
      <c r="C214" s="101"/>
      <c r="D214" s="90"/>
      <c r="E214" s="101"/>
      <c r="F214" s="87"/>
      <c r="G214" s="86">
        <f t="shared" si="25"/>
        <v>0</v>
      </c>
    </row>
    <row r="215" spans="1:7" ht="21" customHeight="1" x14ac:dyDescent="0.3">
      <c r="A215" s="111"/>
      <c r="B215" s="101"/>
      <c r="C215" s="101"/>
      <c r="D215" s="7"/>
      <c r="E215" s="90" t="s">
        <v>73</v>
      </c>
      <c r="F215" s="87">
        <f>160*1.048*1.05</f>
        <v>176.06400000000002</v>
      </c>
      <c r="G215" s="86">
        <f t="shared" si="25"/>
        <v>211.27680000000001</v>
      </c>
    </row>
    <row r="216" spans="1:7" ht="38.450000000000003" hidden="1" customHeight="1" x14ac:dyDescent="0.3">
      <c r="A216" s="136" t="s">
        <v>74</v>
      </c>
      <c r="B216" s="137"/>
      <c r="C216" s="137"/>
      <c r="D216" s="137"/>
      <c r="E216" s="138"/>
      <c r="F216" s="87">
        <f>109.4*1.048</f>
        <v>114.65120000000002</v>
      </c>
      <c r="G216" s="86">
        <f t="shared" si="25"/>
        <v>137.58144000000001</v>
      </c>
    </row>
    <row r="217" spans="1:7" ht="20.25" customHeight="1" x14ac:dyDescent="0.3">
      <c r="A217" s="136" t="s">
        <v>75</v>
      </c>
      <c r="B217" s="137"/>
      <c r="C217" s="137"/>
      <c r="D217" s="137"/>
      <c r="E217" s="138"/>
      <c r="F217" s="87">
        <f>9.6*1.048*1.05</f>
        <v>10.563840000000001</v>
      </c>
      <c r="G217" s="86">
        <f t="shared" si="25"/>
        <v>12.676608</v>
      </c>
    </row>
    <row r="218" spans="1:7" ht="20.25" customHeight="1" x14ac:dyDescent="0.3">
      <c r="A218" s="136" t="s">
        <v>76</v>
      </c>
      <c r="B218" s="137"/>
      <c r="C218" s="137"/>
      <c r="D218" s="137"/>
      <c r="E218" s="138"/>
      <c r="F218" s="87">
        <f>8.6*1.048*1.05</f>
        <v>9.4634400000000003</v>
      </c>
      <c r="G218" s="86">
        <f t="shared" si="25"/>
        <v>11.356128</v>
      </c>
    </row>
    <row r="219" spans="1:7" ht="17.45" hidden="1" customHeight="1" x14ac:dyDescent="0.3">
      <c r="A219" s="111" t="s">
        <v>77</v>
      </c>
      <c r="B219" s="101"/>
      <c r="C219" s="101"/>
      <c r="D219" s="90"/>
      <c r="E219" s="90"/>
      <c r="F219" s="87"/>
      <c r="G219" s="86">
        <f t="shared" si="25"/>
        <v>0</v>
      </c>
    </row>
    <row r="220" spans="1:7" ht="17.45" hidden="1" customHeight="1" x14ac:dyDescent="0.3">
      <c r="A220" s="116" t="s">
        <v>78</v>
      </c>
      <c r="B220" s="117"/>
      <c r="C220" s="117"/>
      <c r="D220" s="118"/>
      <c r="E220" s="45"/>
      <c r="F220" s="87"/>
      <c r="G220" s="86">
        <f t="shared" si="25"/>
        <v>0</v>
      </c>
    </row>
    <row r="221" spans="1:7" ht="17.45" hidden="1" customHeight="1" x14ac:dyDescent="0.3">
      <c r="A221" s="119" t="s">
        <v>79</v>
      </c>
      <c r="B221" s="120"/>
      <c r="C221" s="120"/>
      <c r="D221" s="121"/>
      <c r="E221" s="45"/>
      <c r="F221" s="87"/>
      <c r="G221" s="86">
        <f t="shared" si="25"/>
        <v>0</v>
      </c>
    </row>
    <row r="222" spans="1:7" ht="31.15" hidden="1" customHeight="1" x14ac:dyDescent="0.3">
      <c r="A222" s="136" t="s">
        <v>80</v>
      </c>
      <c r="B222" s="137"/>
      <c r="C222" s="137"/>
      <c r="D222" s="138"/>
      <c r="E222" s="45"/>
      <c r="F222" s="87"/>
      <c r="G222" s="86">
        <f t="shared" si="25"/>
        <v>0</v>
      </c>
    </row>
    <row r="223" spans="1:7" ht="17.45" hidden="1" customHeight="1" x14ac:dyDescent="0.3">
      <c r="A223" s="119" t="s">
        <v>81</v>
      </c>
      <c r="B223" s="120"/>
      <c r="C223" s="120"/>
      <c r="D223" s="121"/>
      <c r="E223" s="45"/>
      <c r="F223" s="87"/>
      <c r="G223" s="86">
        <f t="shared" si="25"/>
        <v>0</v>
      </c>
    </row>
    <row r="224" spans="1:7" ht="44.45" hidden="1" customHeight="1" x14ac:dyDescent="0.3">
      <c r="A224" s="136" t="s">
        <v>82</v>
      </c>
      <c r="B224" s="137"/>
      <c r="C224" s="137"/>
      <c r="D224" s="138"/>
      <c r="E224" s="45"/>
      <c r="F224" s="87"/>
      <c r="G224" s="86">
        <f t="shared" si="25"/>
        <v>0</v>
      </c>
    </row>
    <row r="225" spans="1:7" ht="17.45" hidden="1" customHeight="1" x14ac:dyDescent="0.3">
      <c r="A225" s="122"/>
      <c r="B225" s="123"/>
      <c r="C225" s="123"/>
      <c r="D225" s="124" t="s">
        <v>83</v>
      </c>
      <c r="E225" s="45"/>
      <c r="F225" s="87"/>
      <c r="G225" s="86">
        <f t="shared" si="25"/>
        <v>0</v>
      </c>
    </row>
    <row r="226" spans="1:7" ht="17.45" hidden="1" customHeight="1" x14ac:dyDescent="0.3">
      <c r="A226" s="122"/>
      <c r="B226" s="123"/>
      <c r="C226" s="123"/>
      <c r="D226" s="124" t="s">
        <v>84</v>
      </c>
      <c r="E226" s="45"/>
      <c r="F226" s="87"/>
      <c r="G226" s="86">
        <f t="shared" si="25"/>
        <v>0</v>
      </c>
    </row>
    <row r="227" spans="1:7" ht="17.45" hidden="1" customHeight="1" x14ac:dyDescent="0.3">
      <c r="A227" s="122"/>
      <c r="B227" s="123"/>
      <c r="C227" s="123"/>
      <c r="D227" s="124" t="s">
        <v>85</v>
      </c>
      <c r="E227" s="45"/>
      <c r="F227" s="87"/>
      <c r="G227" s="86">
        <f t="shared" si="25"/>
        <v>0</v>
      </c>
    </row>
    <row r="228" spans="1:7" ht="17.45" hidden="1" customHeight="1" x14ac:dyDescent="0.3">
      <c r="A228" s="125" t="s">
        <v>86</v>
      </c>
      <c r="B228" s="123"/>
      <c r="C228" s="123"/>
      <c r="D228" s="126"/>
      <c r="E228" s="45"/>
      <c r="F228" s="87"/>
      <c r="G228" s="86">
        <f t="shared" si="25"/>
        <v>0</v>
      </c>
    </row>
    <row r="229" spans="1:7" ht="17.45" hidden="1" customHeight="1" x14ac:dyDescent="0.3">
      <c r="A229" s="127"/>
      <c r="B229" s="116" t="s">
        <v>87</v>
      </c>
      <c r="C229" s="117"/>
      <c r="D229" s="128" t="s">
        <v>88</v>
      </c>
      <c r="E229" s="45"/>
      <c r="F229" s="87"/>
      <c r="G229" s="86">
        <f t="shared" si="25"/>
        <v>0</v>
      </c>
    </row>
    <row r="230" spans="1:7" ht="20.25" hidden="1" customHeight="1" x14ac:dyDescent="0.3">
      <c r="A230" s="93" t="s">
        <v>89</v>
      </c>
      <c r="B230" s="45"/>
      <c r="C230" s="45"/>
      <c r="D230" s="129" t="s">
        <v>90</v>
      </c>
      <c r="E230" s="45"/>
      <c r="F230" s="87"/>
      <c r="G230" s="86">
        <f t="shared" si="25"/>
        <v>0</v>
      </c>
    </row>
    <row r="231" spans="1:7" ht="20.25" hidden="1" customHeight="1" x14ac:dyDescent="0.3">
      <c r="A231" s="130"/>
      <c r="B231" s="120"/>
      <c r="C231" s="120"/>
      <c r="D231" s="131" t="s">
        <v>91</v>
      </c>
      <c r="E231" s="45"/>
      <c r="F231" s="87"/>
      <c r="G231" s="86">
        <f t="shared" si="25"/>
        <v>0</v>
      </c>
    </row>
    <row r="232" spans="1:7" ht="36" hidden="1" customHeight="1" x14ac:dyDescent="0.3">
      <c r="A232" s="136" t="s">
        <v>92</v>
      </c>
      <c r="B232" s="137"/>
      <c r="C232" s="137"/>
      <c r="D232" s="137"/>
      <c r="E232" s="138"/>
      <c r="F232" s="87">
        <f>137.1*1.048</f>
        <v>143.6808</v>
      </c>
      <c r="G232" s="86">
        <f t="shared" si="25"/>
        <v>172.41695999999999</v>
      </c>
    </row>
    <row r="233" spans="1:7" ht="20.25" customHeight="1" x14ac:dyDescent="0.3">
      <c r="A233" s="136" t="s">
        <v>93</v>
      </c>
      <c r="B233" s="137"/>
      <c r="C233" s="137"/>
      <c r="D233" s="137"/>
      <c r="E233" s="138"/>
      <c r="F233" s="87">
        <f>105*1.048*1.2</f>
        <v>132.048</v>
      </c>
      <c r="G233" s="86">
        <f t="shared" si="25"/>
        <v>158.45759999999999</v>
      </c>
    </row>
    <row r="234" spans="1:7" ht="20.25" hidden="1" customHeight="1" x14ac:dyDescent="0.3">
      <c r="A234" s="136" t="s">
        <v>94</v>
      </c>
      <c r="B234" s="137"/>
      <c r="C234" s="137"/>
      <c r="D234" s="138"/>
      <c r="E234" s="132"/>
      <c r="F234" s="87"/>
      <c r="G234" s="86">
        <f t="shared" si="25"/>
        <v>0</v>
      </c>
    </row>
    <row r="235" spans="1:7" ht="20.25" hidden="1" customHeight="1" x14ac:dyDescent="0.3">
      <c r="A235" s="136" t="s">
        <v>95</v>
      </c>
      <c r="B235" s="137"/>
      <c r="C235" s="137"/>
      <c r="D235" s="137"/>
      <c r="E235" s="126"/>
      <c r="F235" s="87">
        <f>9.2*1.048</f>
        <v>9.6416000000000004</v>
      </c>
      <c r="G235" s="86">
        <f t="shared" si="25"/>
        <v>11.56992</v>
      </c>
    </row>
    <row r="236" spans="1:7" ht="20.25" hidden="1" customHeight="1" x14ac:dyDescent="0.3">
      <c r="A236" s="136" t="s">
        <v>96</v>
      </c>
      <c r="B236" s="137"/>
      <c r="C236" s="137"/>
      <c r="D236" s="137"/>
      <c r="E236" s="133"/>
      <c r="F236" s="87">
        <f>13.2*1.048</f>
        <v>13.833600000000001</v>
      </c>
      <c r="G236" s="86">
        <f t="shared" si="25"/>
        <v>16.60032</v>
      </c>
    </row>
    <row r="237" spans="1:7" ht="20.25" hidden="1" customHeight="1" x14ac:dyDescent="0.3">
      <c r="A237" s="136" t="s">
        <v>97</v>
      </c>
      <c r="B237" s="137"/>
      <c r="C237" s="137"/>
      <c r="D237" s="137"/>
      <c r="E237" s="133"/>
      <c r="F237" s="87">
        <f>7.8*1.048</f>
        <v>8.1744000000000003</v>
      </c>
      <c r="G237" s="86">
        <f t="shared" si="25"/>
        <v>9.8092799999999993</v>
      </c>
    </row>
    <row r="238" spans="1:7" ht="20.25" hidden="1" customHeight="1" x14ac:dyDescent="0.3">
      <c r="A238" s="136" t="s">
        <v>98</v>
      </c>
      <c r="B238" s="137"/>
      <c r="C238" s="137"/>
      <c r="D238" s="137"/>
      <c r="E238" s="133"/>
      <c r="F238" s="87">
        <f>12.9*1.048</f>
        <v>13.519200000000001</v>
      </c>
      <c r="G238" s="86">
        <f t="shared" si="25"/>
        <v>16.223040000000001</v>
      </c>
    </row>
    <row r="239" spans="1:7" ht="31.5" hidden="1" customHeight="1" x14ac:dyDescent="0.3">
      <c r="A239" s="136" t="s">
        <v>99</v>
      </c>
      <c r="B239" s="137"/>
      <c r="C239" s="137"/>
      <c r="D239" s="137"/>
      <c r="E239" s="133"/>
      <c r="F239" s="87">
        <f>12.6*1.048</f>
        <v>13.204800000000001</v>
      </c>
      <c r="G239" s="86">
        <f t="shared" si="25"/>
        <v>15.84576</v>
      </c>
    </row>
    <row r="240" spans="1:7" ht="20.25" hidden="1" customHeight="1" x14ac:dyDescent="0.3">
      <c r="A240" s="136" t="s">
        <v>100</v>
      </c>
      <c r="B240" s="137"/>
      <c r="C240" s="137"/>
      <c r="D240" s="137"/>
      <c r="E240" s="133"/>
      <c r="F240" s="87">
        <f>9.7*1.048</f>
        <v>10.1656</v>
      </c>
      <c r="G240" s="86">
        <f t="shared" si="25"/>
        <v>12.19872</v>
      </c>
    </row>
    <row r="241" spans="1:7" ht="20.25" customHeight="1" x14ac:dyDescent="0.3">
      <c r="A241" s="136" t="s">
        <v>101</v>
      </c>
      <c r="B241" s="137"/>
      <c r="C241" s="137"/>
      <c r="D241" s="137"/>
      <c r="E241" s="133"/>
      <c r="F241" s="87">
        <f>513.36*1.048</f>
        <v>538.00128000000007</v>
      </c>
      <c r="G241" s="86">
        <f t="shared" si="25"/>
        <v>645.60153600000001</v>
      </c>
    </row>
    <row r="242" spans="1:7" ht="20.25" customHeight="1" x14ac:dyDescent="0.3">
      <c r="A242" s="136" t="s">
        <v>102</v>
      </c>
      <c r="B242" s="137"/>
      <c r="C242" s="137"/>
      <c r="D242" s="137"/>
      <c r="E242" s="133"/>
      <c r="F242" s="87">
        <f>0.64*1.048</f>
        <v>0.67072000000000009</v>
      </c>
      <c r="G242" s="86">
        <f t="shared" si="25"/>
        <v>0.80486400000000013</v>
      </c>
    </row>
    <row r="243" spans="1:7" ht="20.25" customHeight="1" x14ac:dyDescent="0.3">
      <c r="A243" s="136" t="s">
        <v>103</v>
      </c>
      <c r="B243" s="137"/>
      <c r="C243" s="137"/>
      <c r="D243" s="137"/>
      <c r="E243" s="133"/>
      <c r="F243" s="87">
        <f>410*1.048</f>
        <v>429.68</v>
      </c>
      <c r="G243" s="86">
        <f t="shared" si="25"/>
        <v>515.61599999999999</v>
      </c>
    </row>
    <row r="244" spans="1:7" ht="20.25" customHeight="1" x14ac:dyDescent="0.3">
      <c r="A244" s="136" t="s">
        <v>102</v>
      </c>
      <c r="B244" s="137"/>
      <c r="C244" s="137"/>
      <c r="D244" s="137"/>
      <c r="E244" s="133"/>
      <c r="F244" s="87">
        <f>0.51*1.048</f>
        <v>0.53448000000000007</v>
      </c>
      <c r="G244" s="86">
        <f t="shared" si="25"/>
        <v>0.64137600000000006</v>
      </c>
    </row>
    <row r="245" spans="1:7" ht="20.25" customHeight="1" x14ac:dyDescent="0.3">
      <c r="A245" s="136" t="s">
        <v>104</v>
      </c>
      <c r="B245" s="137"/>
      <c r="C245" s="137"/>
      <c r="D245" s="137"/>
      <c r="E245" s="133"/>
      <c r="F245" s="87">
        <f>299.3*1.048</f>
        <v>313.66640000000001</v>
      </c>
      <c r="G245" s="86">
        <f t="shared" si="25"/>
        <v>376.39967999999999</v>
      </c>
    </row>
    <row r="246" spans="1:7" ht="20.25" customHeight="1" x14ac:dyDescent="0.3">
      <c r="A246" s="136" t="s">
        <v>102</v>
      </c>
      <c r="B246" s="137"/>
      <c r="C246" s="137"/>
      <c r="D246" s="137"/>
      <c r="E246" s="133"/>
      <c r="F246" s="87">
        <f>0.37*1.048</f>
        <v>0.38775999999999999</v>
      </c>
      <c r="G246" s="86">
        <f t="shared" si="25"/>
        <v>0.46531199999999995</v>
      </c>
    </row>
    <row r="247" spans="1:7" ht="20.25" customHeight="1" x14ac:dyDescent="0.3">
      <c r="A247" s="136" t="s">
        <v>105</v>
      </c>
      <c r="B247" s="137"/>
      <c r="C247" s="137"/>
      <c r="D247" s="137"/>
      <c r="E247" s="133"/>
      <c r="F247" s="87">
        <f>458.33*1.048</f>
        <v>480.32983999999999</v>
      </c>
      <c r="G247" s="86">
        <f t="shared" si="25"/>
        <v>576.39580799999999</v>
      </c>
    </row>
    <row r="248" spans="1:7" ht="20.25" customHeight="1" x14ac:dyDescent="0.3">
      <c r="A248" s="136" t="s">
        <v>102</v>
      </c>
      <c r="B248" s="137"/>
      <c r="C248" s="137"/>
      <c r="D248" s="137"/>
      <c r="E248" s="133"/>
      <c r="F248" s="87">
        <f>0.76*1.048</f>
        <v>0.79648000000000008</v>
      </c>
      <c r="G248" s="86">
        <f t="shared" si="25"/>
        <v>0.95577600000000007</v>
      </c>
    </row>
    <row r="249" spans="1:7" ht="20.25" customHeight="1" x14ac:dyDescent="0.3">
      <c r="A249" s="136" t="s">
        <v>106</v>
      </c>
      <c r="B249" s="137"/>
      <c r="C249" s="137"/>
      <c r="D249" s="137"/>
      <c r="E249" s="133"/>
      <c r="F249" s="87">
        <f>375*1.048</f>
        <v>393</v>
      </c>
      <c r="G249" s="86">
        <f t="shared" si="25"/>
        <v>471.59999999999997</v>
      </c>
    </row>
    <row r="250" spans="1:7" ht="20.25" customHeight="1" x14ac:dyDescent="0.3">
      <c r="A250" s="136" t="s">
        <v>102</v>
      </c>
      <c r="B250" s="137"/>
      <c r="C250" s="137"/>
      <c r="D250" s="137"/>
      <c r="E250" s="133"/>
      <c r="F250" s="87">
        <f>0.63*1.048</f>
        <v>0.66024000000000005</v>
      </c>
      <c r="G250" s="86">
        <f t="shared" si="25"/>
        <v>0.79228799999999999</v>
      </c>
    </row>
    <row r="251" spans="1:7" ht="20.25" customHeight="1" x14ac:dyDescent="0.3">
      <c r="A251" s="136" t="s">
        <v>107</v>
      </c>
      <c r="B251" s="137"/>
      <c r="C251" s="137"/>
      <c r="D251" s="137"/>
      <c r="E251" s="133"/>
      <c r="F251" s="87">
        <f>333.33*1.048</f>
        <v>349.32983999999999</v>
      </c>
      <c r="G251" s="86">
        <f t="shared" si="25"/>
        <v>419.195808</v>
      </c>
    </row>
    <row r="252" spans="1:7" ht="20.25" customHeight="1" x14ac:dyDescent="0.3">
      <c r="A252" s="136" t="s">
        <v>102</v>
      </c>
      <c r="B252" s="137"/>
      <c r="C252" s="137"/>
      <c r="D252" s="137"/>
      <c r="E252" s="133"/>
      <c r="F252" s="87">
        <f>0.56*1.048</f>
        <v>0.58688000000000007</v>
      </c>
      <c r="G252" s="86">
        <f t="shared" si="25"/>
        <v>0.7042560000000001</v>
      </c>
    </row>
    <row r="254" spans="1:7" ht="20.25" x14ac:dyDescent="0.3">
      <c r="B254" s="134"/>
      <c r="D254" s="2"/>
      <c r="F254" s="135"/>
      <c r="G254" s="2"/>
    </row>
  </sheetData>
  <mergeCells count="111">
    <mergeCell ref="A5:G5"/>
    <mergeCell ref="A6:G6"/>
    <mergeCell ref="A7:G7"/>
    <mergeCell ref="A8:G8"/>
    <mergeCell ref="A2:G2"/>
    <mergeCell ref="A3:G3"/>
    <mergeCell ref="A4:G4"/>
    <mergeCell ref="A9:G9"/>
    <mergeCell ref="A10:A11"/>
    <mergeCell ref="B10:B11"/>
    <mergeCell ref="C10:C11"/>
    <mergeCell ref="D10:E10"/>
    <mergeCell ref="F10:G10"/>
    <mergeCell ref="A43:G43"/>
    <mergeCell ref="A44:G44"/>
    <mergeCell ref="A45:A46"/>
    <mergeCell ref="B45:B46"/>
    <mergeCell ref="C45:C46"/>
    <mergeCell ref="D45:E45"/>
    <mergeCell ref="F45:G45"/>
    <mergeCell ref="A69:G69"/>
    <mergeCell ref="A71:A72"/>
    <mergeCell ref="B71:B72"/>
    <mergeCell ref="C71:C72"/>
    <mergeCell ref="D71:E71"/>
    <mergeCell ref="F71:G71"/>
    <mergeCell ref="A85:G85"/>
    <mergeCell ref="A86:G86"/>
    <mergeCell ref="A87:G87"/>
    <mergeCell ref="A88:A89"/>
    <mergeCell ref="B88:B89"/>
    <mergeCell ref="C88:C89"/>
    <mergeCell ref="D88:E88"/>
    <mergeCell ref="F88:G88"/>
    <mergeCell ref="A111:G111"/>
    <mergeCell ref="A112:A113"/>
    <mergeCell ref="B112:B113"/>
    <mergeCell ref="C112:C113"/>
    <mergeCell ref="D112:E112"/>
    <mergeCell ref="F112:G112"/>
    <mergeCell ref="A134:G134"/>
    <mergeCell ref="A136:G136"/>
    <mergeCell ref="A137:A139"/>
    <mergeCell ref="B137:B139"/>
    <mergeCell ref="C137:C139"/>
    <mergeCell ref="D137:E137"/>
    <mergeCell ref="F137:G137"/>
    <mergeCell ref="D138:E138"/>
    <mergeCell ref="F138:G138"/>
    <mergeCell ref="A158:G158"/>
    <mergeCell ref="A159:A161"/>
    <mergeCell ref="B159:B161"/>
    <mergeCell ref="C159:C161"/>
    <mergeCell ref="D159:E159"/>
    <mergeCell ref="F159:G159"/>
    <mergeCell ref="D160:E160"/>
    <mergeCell ref="F160:G160"/>
    <mergeCell ref="A184:E184"/>
    <mergeCell ref="A185:E185"/>
    <mergeCell ref="A186:E186"/>
    <mergeCell ref="A187:C187"/>
    <mergeCell ref="D187:E187"/>
    <mergeCell ref="D188:E188"/>
    <mergeCell ref="A180:F180"/>
    <mergeCell ref="A181:E181"/>
    <mergeCell ref="A182:E182"/>
    <mergeCell ref="A183:E183"/>
    <mergeCell ref="A193:C193"/>
    <mergeCell ref="D193:E193"/>
    <mergeCell ref="D194:E194"/>
    <mergeCell ref="D195:E196"/>
    <mergeCell ref="A189:C189"/>
    <mergeCell ref="D189:E189"/>
    <mergeCell ref="D190:E190"/>
    <mergeCell ref="A191:C191"/>
    <mergeCell ref="D191:E191"/>
    <mergeCell ref="D192:E192"/>
    <mergeCell ref="D202:E202"/>
    <mergeCell ref="D203:E203"/>
    <mergeCell ref="D204:E204"/>
    <mergeCell ref="A216:E216"/>
    <mergeCell ref="A217:E217"/>
    <mergeCell ref="D197:E197"/>
    <mergeCell ref="D198:E198"/>
    <mergeCell ref="D199:E199"/>
    <mergeCell ref="D200:E201"/>
    <mergeCell ref="G200:G201"/>
    <mergeCell ref="A235:D235"/>
    <mergeCell ref="A236:D236"/>
    <mergeCell ref="A237:D237"/>
    <mergeCell ref="A238:D238"/>
    <mergeCell ref="A239:D239"/>
    <mergeCell ref="A240:D240"/>
    <mergeCell ref="A218:E218"/>
    <mergeCell ref="A222:D222"/>
    <mergeCell ref="A224:D224"/>
    <mergeCell ref="A232:E232"/>
    <mergeCell ref="A233:E233"/>
    <mergeCell ref="A234:D234"/>
    <mergeCell ref="A247:D247"/>
    <mergeCell ref="A248:D248"/>
    <mergeCell ref="A249:D249"/>
    <mergeCell ref="A250:D250"/>
    <mergeCell ref="A251:D251"/>
    <mergeCell ref="A252:D252"/>
    <mergeCell ref="A241:D241"/>
    <mergeCell ref="A242:D242"/>
    <mergeCell ref="A243:D243"/>
    <mergeCell ref="A244:D244"/>
    <mergeCell ref="A245:D245"/>
    <mergeCell ref="A246:D246"/>
  </mergeCells>
  <printOptions horizontalCentered="1"/>
  <pageMargins left="0.78740157480314965" right="0.19685039370078741" top="0.31496062992125984" bottom="0" header="0.23622047244094491" footer="0"/>
  <pageSetup paperSize="9" scale="60" orientation="portrait" horizontalDpi="1200" verticalDpi="1200" r:id="rId1"/>
  <headerFooter alignWithMargins="0">
    <oddFooter>Страница &amp;P</oddFooter>
  </headerFooter>
  <rowBreaks count="4" manualBreakCount="4">
    <brk id="42" max="16383" man="1"/>
    <brk id="84" max="16383" man="1"/>
    <brk id="133" max="16383" man="1"/>
    <brk id="1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Прейскурант на 20.06.2019 г.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2019-06-25T08:48:30Z</dcterms:modified>
</cp:coreProperties>
</file>